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PIB Conso\2017\2017 Q3\Q3 2017 Worksheet\"/>
    </mc:Choice>
  </mc:AlternateContent>
  <bookViews>
    <workbookView xWindow="0" yWindow="0" windowWidth="15345" windowHeight="5865" tabRatio="792"/>
  </bookViews>
  <sheets>
    <sheet name="IS" sheetId="14" r:id="rId1"/>
    <sheet name="BS" sheetId="9" r:id="rId2"/>
    <sheet name="CCS" sheetId="10" r:id="rId3"/>
    <sheet name="CFS" sheetId="13" r:id="rId4"/>
  </sheets>
  <calcPr calcId="162913"/>
  <fileRecoveryPr autoRecover="0"/>
</workbook>
</file>

<file path=xl/calcChain.xml><?xml version="1.0" encoding="utf-8"?>
<calcChain xmlns="http://schemas.openxmlformats.org/spreadsheetml/2006/main">
  <c r="B70" i="13" l="1"/>
  <c r="B50" i="13"/>
  <c r="B49" i="13"/>
  <c r="B53" i="13"/>
  <c r="B40" i="13"/>
  <c r="B44" i="13"/>
  <c r="B43" i="13"/>
  <c r="B41" i="13"/>
  <c r="B35" i="13"/>
  <c r="B36" i="13"/>
  <c r="B34" i="13"/>
  <c r="B31" i="13"/>
  <c r="B29" i="13"/>
  <c r="B28" i="13"/>
  <c r="B27" i="13"/>
  <c r="B20" i="13"/>
  <c r="B15" i="13"/>
  <c r="B16" i="13"/>
  <c r="B17" i="13" l="1"/>
  <c r="B14" i="13"/>
  <c r="B12" i="13"/>
  <c r="D39" i="9" l="1"/>
  <c r="V27" i="10"/>
  <c r="T27" i="10"/>
  <c r="D24" i="9"/>
  <c r="D75" i="9" l="1"/>
  <c r="D66" i="9"/>
  <c r="D51" i="9"/>
  <c r="D49" i="9"/>
  <c r="D38" i="9"/>
  <c r="D27" i="9"/>
  <c r="D23" i="9"/>
  <c r="D22" i="9"/>
  <c r="D17" i="9"/>
  <c r="D16" i="9"/>
  <c r="D14" i="9"/>
  <c r="H45" i="14"/>
  <c r="H44" i="14"/>
  <c r="H39" i="14"/>
  <c r="H38" i="14"/>
  <c r="H29" i="14"/>
  <c r="H26" i="14"/>
  <c r="H23" i="14"/>
  <c r="H22" i="14"/>
  <c r="H21" i="14"/>
  <c r="H18" i="14"/>
  <c r="H17" i="14"/>
  <c r="D45" i="14"/>
  <c r="D44" i="14"/>
  <c r="D39" i="14"/>
  <c r="D38" i="14"/>
  <c r="D26" i="14"/>
  <c r="D29" i="14"/>
  <c r="D23" i="14"/>
  <c r="D22" i="14"/>
  <c r="D18" i="14"/>
  <c r="D17" i="14"/>
  <c r="D72" i="13"/>
  <c r="D70" i="13"/>
  <c r="D69" i="13"/>
  <c r="D68" i="13"/>
  <c r="D53" i="13"/>
  <c r="D50" i="13"/>
  <c r="D49" i="13"/>
  <c r="D48" i="13"/>
  <c r="D44" i="13"/>
  <c r="D43" i="13"/>
  <c r="D41" i="13"/>
  <c r="D40" i="13"/>
  <c r="D36" i="13"/>
  <c r="D35" i="13"/>
  <c r="D34" i="13"/>
  <c r="D31" i="13"/>
  <c r="D30" i="13"/>
  <c r="D29" i="13"/>
  <c r="D28" i="13"/>
  <c r="D27" i="13"/>
  <c r="D20" i="13"/>
  <c r="D17" i="13"/>
  <c r="D16" i="13"/>
  <c r="D15" i="13"/>
  <c r="D14" i="13"/>
  <c r="D12" i="13"/>
  <c r="V21" i="10" l="1"/>
  <c r="T21" i="10"/>
  <c r="J50" i="14"/>
  <c r="J45" i="14"/>
  <c r="J44" i="14"/>
  <c r="J39" i="14"/>
  <c r="J38" i="14"/>
  <c r="J29" i="14"/>
  <c r="J26" i="14"/>
  <c r="J23" i="14"/>
  <c r="J22" i="14"/>
  <c r="J21" i="14"/>
  <c r="J18" i="14"/>
  <c r="J17" i="14"/>
  <c r="F50" i="14"/>
  <c r="F45" i="14"/>
  <c r="F44" i="14"/>
  <c r="F39" i="14"/>
  <c r="F38" i="14"/>
  <c r="F26" i="14"/>
  <c r="F23" i="14"/>
  <c r="F22" i="14"/>
  <c r="F21" i="14"/>
  <c r="F18" i="14"/>
  <c r="F17" i="14"/>
  <c r="D15" i="9" l="1"/>
  <c r="H50" i="14"/>
  <c r="D50" i="14"/>
  <c r="D58" i="13" l="1"/>
  <c r="B58" i="13" l="1"/>
  <c r="D71" i="13" l="1"/>
  <c r="D74" i="13" s="1"/>
  <c r="F22" i="10" l="1"/>
  <c r="D22" i="10" s="1"/>
  <c r="T26" i="10"/>
  <c r="T23" i="10"/>
  <c r="P23" i="10"/>
  <c r="N29" i="10"/>
  <c r="V23" i="10"/>
  <c r="R23" i="10"/>
  <c r="L23" i="10"/>
  <c r="J23" i="10"/>
  <c r="H23" i="10"/>
  <c r="F20" i="10"/>
  <c r="D20" i="10" s="1"/>
  <c r="N23" i="10" l="1"/>
  <c r="F21" i="10"/>
  <c r="D21" i="10" l="1"/>
  <c r="D23" i="10" s="1"/>
  <c r="F23" i="10"/>
  <c r="J46" i="14" l="1"/>
  <c r="J40" i="14"/>
  <c r="J19" i="14"/>
  <c r="J24" i="14" s="1"/>
  <c r="J27" i="14" s="1"/>
  <c r="J30" i="14" s="1"/>
  <c r="J35" i="14" s="1"/>
  <c r="F69" i="9"/>
  <c r="F66" i="9"/>
  <c r="F64" i="9"/>
  <c r="F51" i="9"/>
  <c r="F50" i="9"/>
  <c r="F49" i="9"/>
  <c r="F40" i="9"/>
  <c r="F39" i="9"/>
  <c r="F38" i="9"/>
  <c r="F23" i="9"/>
  <c r="F27" i="9"/>
  <c r="F26" i="9"/>
  <c r="F25" i="9"/>
  <c r="F24" i="9"/>
  <c r="F22" i="9"/>
  <c r="F18" i="9"/>
  <c r="F17" i="9"/>
  <c r="F16" i="9"/>
  <c r="F15" i="9"/>
  <c r="F14" i="9"/>
  <c r="B26" i="13" l="1"/>
  <c r="B33" i="13" s="1"/>
  <c r="B37" i="13" s="1"/>
  <c r="F28" i="10"/>
  <c r="D28" i="10" s="1"/>
  <c r="V29" i="10"/>
  <c r="R29" i="10"/>
  <c r="L29" i="10"/>
  <c r="J29" i="10"/>
  <c r="H29" i="10"/>
  <c r="P29" i="10"/>
  <c r="T29" i="10"/>
  <c r="D40" i="14"/>
  <c r="F26" i="10"/>
  <c r="D26" i="10" s="1"/>
  <c r="D26" i="13"/>
  <c r="D33" i="13" s="1"/>
  <c r="D37" i="13" s="1"/>
  <c r="D45" i="13"/>
  <c r="B45" i="13"/>
  <c r="B54" i="13"/>
  <c r="D54" i="13"/>
  <c r="B71" i="13"/>
  <c r="B74" i="13" s="1"/>
  <c r="D19" i="9"/>
  <c r="F19" i="9"/>
  <c r="D29" i="9"/>
  <c r="F29" i="9"/>
  <c r="F32" i="9" s="1"/>
  <c r="D41" i="9"/>
  <c r="F41" i="9"/>
  <c r="F44" i="9" s="1"/>
  <c r="D52" i="9"/>
  <c r="F52" i="9"/>
  <c r="D67" i="9"/>
  <c r="F67" i="9"/>
  <c r="F71" i="9" s="1"/>
  <c r="D19" i="14"/>
  <c r="F19" i="14"/>
  <c r="F24" i="14" s="1"/>
  <c r="F27" i="14" s="1"/>
  <c r="F30" i="14" s="1"/>
  <c r="F35" i="14" s="1"/>
  <c r="H19" i="14"/>
  <c r="F40" i="14"/>
  <c r="H40" i="14"/>
  <c r="D46" i="14"/>
  <c r="F46" i="14"/>
  <c r="H46" i="14"/>
  <c r="D24" i="14" l="1"/>
  <c r="D32" i="9"/>
  <c r="D34" i="9" s="1"/>
  <c r="H24" i="14"/>
  <c r="D71" i="9"/>
  <c r="D44" i="9"/>
  <c r="D54" i="9" s="1"/>
  <c r="B56" i="13"/>
  <c r="B60" i="13" s="1"/>
  <c r="D56" i="13"/>
  <c r="D60" i="13" s="1"/>
  <c r="F27" i="10"/>
  <c r="F54" i="9"/>
  <c r="F73" i="9" s="1"/>
  <c r="F46" i="9"/>
  <c r="F34" i="9"/>
  <c r="D46" i="9" l="1"/>
  <c r="D73" i="9"/>
  <c r="H27" i="14"/>
  <c r="D27" i="14"/>
  <c r="D27" i="10"/>
  <c r="D29" i="10" s="1"/>
  <c r="F29" i="10"/>
  <c r="D56" i="9"/>
  <c r="F56" i="9"/>
  <c r="H30" i="14" l="1"/>
  <c r="D30" i="14"/>
  <c r="H35" i="14" l="1"/>
  <c r="D35" i="14"/>
</calcChain>
</file>

<file path=xl/sharedStrings.xml><?xml version="1.0" encoding="utf-8"?>
<sst xmlns="http://schemas.openxmlformats.org/spreadsheetml/2006/main" count="241" uniqueCount="179">
  <si>
    <t xml:space="preserve"> </t>
  </si>
  <si>
    <t>RM'000</t>
  </si>
  <si>
    <t>PERMAJU INDUSTRIES BERHAD</t>
  </si>
  <si>
    <t>Finance costs</t>
  </si>
  <si>
    <t>Share</t>
  </si>
  <si>
    <t xml:space="preserve">Share </t>
  </si>
  <si>
    <t>Retained</t>
  </si>
  <si>
    <t>Total</t>
  </si>
  <si>
    <t>Property, plant and equipment</t>
  </si>
  <si>
    <t xml:space="preserve">Inventories </t>
  </si>
  <si>
    <t>Share capital</t>
  </si>
  <si>
    <t>Reserves</t>
  </si>
  <si>
    <t>Cash and bank balances</t>
  </si>
  <si>
    <t>Note</t>
  </si>
  <si>
    <t>Tax payable</t>
  </si>
  <si>
    <t>Deferred tax liabilities</t>
  </si>
  <si>
    <t>Non - current liabilities</t>
  </si>
  <si>
    <t>Share premium</t>
  </si>
  <si>
    <t>Revenue</t>
  </si>
  <si>
    <t>Cost of sales</t>
  </si>
  <si>
    <t>Other income</t>
  </si>
  <si>
    <t>Administrative expenses</t>
  </si>
  <si>
    <t>Tax recoverable</t>
  </si>
  <si>
    <t>ASSETS</t>
  </si>
  <si>
    <t>EQUITY AND LIABILITIES</t>
  </si>
  <si>
    <t>TOTAL ASSETS</t>
  </si>
  <si>
    <t>Current assets</t>
  </si>
  <si>
    <t>Total equity</t>
  </si>
  <si>
    <t>Non - current assets</t>
  </si>
  <si>
    <t>Current liabilities</t>
  </si>
  <si>
    <t>Total liabilities</t>
  </si>
  <si>
    <t>TOTAL EQUITY AND LIABILITIES</t>
  </si>
  <si>
    <t>Selling and marketing expenses</t>
  </si>
  <si>
    <t>Gross profit</t>
  </si>
  <si>
    <t>Distributable</t>
  </si>
  <si>
    <t>Premium</t>
  </si>
  <si>
    <t>Capital</t>
  </si>
  <si>
    <t>Other</t>
  </si>
  <si>
    <t>Earnings</t>
  </si>
  <si>
    <t>Investment properties</t>
  </si>
  <si>
    <t>Treasury shares</t>
  </si>
  <si>
    <t>Treasury</t>
  </si>
  <si>
    <t>Shares</t>
  </si>
  <si>
    <t>Trade and other receivables</t>
  </si>
  <si>
    <t>Trade &amp; other payables</t>
  </si>
  <si>
    <t>(Unaudited)</t>
  </si>
  <si>
    <t>(Audited)</t>
  </si>
  <si>
    <t>of the Company</t>
  </si>
  <si>
    <t>CONDENSED CONSOLIDATED STATEMENTS OF CHANGES IN EQUITY</t>
  </si>
  <si>
    <t>Preceding Year</t>
  </si>
  <si>
    <t>Corresponding</t>
  </si>
  <si>
    <t>Quarter</t>
  </si>
  <si>
    <t>To-Date</t>
  </si>
  <si>
    <t>Period</t>
  </si>
  <si>
    <t>Cumulative Period</t>
  </si>
  <si>
    <t>Current Year</t>
  </si>
  <si>
    <t>Amortisation of investment properties</t>
  </si>
  <si>
    <t>Adjustments for :</t>
  </si>
  <si>
    <t>Interest income</t>
  </si>
  <si>
    <t>Interest paid</t>
  </si>
  <si>
    <t>Purchase of property, plant and equipment</t>
  </si>
  <si>
    <t>Interest received</t>
  </si>
  <si>
    <t>As at</t>
  </si>
  <si>
    <t>Cash and cash equivalents at the end of the financial period comprise the following :</t>
  </si>
  <si>
    <t>-------------- Non-Distributable --------------</t>
  </si>
  <si>
    <t>Redemption</t>
  </si>
  <si>
    <t>(INCORPORATED IN MALAYSIA) Company No. 379057-V</t>
  </si>
  <si>
    <t>Net asset per share - RM</t>
  </si>
  <si>
    <t>Proceeds from disposal of property, plant and equipment</t>
  </si>
  <si>
    <t>Biological assets</t>
  </si>
  <si>
    <t>CONDENSED CONSOLIDATED STATEMENTS OF FINANCIAL POSITION</t>
  </si>
  <si>
    <t>CONDENSED CONSOLIDATED STATEMENTS OF COMPREHENSIVE INCOME</t>
  </si>
  <si>
    <t>CONDENSED CONSOLIDATED STATEMENTS OF CASH FLOWS</t>
  </si>
  <si>
    <t>Cash and cash equivalents at beginning of financial period</t>
  </si>
  <si>
    <t>Cash and cash equivalents at end of financial period</t>
  </si>
  <si>
    <t>for the period</t>
  </si>
  <si>
    <t>attributed to</t>
  </si>
  <si>
    <t>for the period, net of tax</t>
  </si>
  <si>
    <t>Capital redemption reserve</t>
  </si>
  <si>
    <t>Accumulated losses</t>
  </si>
  <si>
    <t>Loss before tax</t>
  </si>
  <si>
    <t>Individual Quarter</t>
  </si>
  <si>
    <t>As at end of</t>
  </si>
  <si>
    <t>financial period</t>
  </si>
  <si>
    <t>As at preceding</t>
  </si>
  <si>
    <t>Trade and other payables</t>
  </si>
  <si>
    <t>(Increase)/decrease in inventories</t>
  </si>
  <si>
    <t>Land held for property development</t>
  </si>
  <si>
    <t>Non-controlling interest</t>
  </si>
  <si>
    <t>Equity</t>
  </si>
  <si>
    <t>attributable</t>
  </si>
  <si>
    <t>to owners</t>
  </si>
  <si>
    <t>Non</t>
  </si>
  <si>
    <t>of the</t>
  </si>
  <si>
    <t>controlling</t>
  </si>
  <si>
    <t>interest</t>
  </si>
  <si>
    <t>financial year ended</t>
  </si>
  <si>
    <t>Cash and bank balances classified as held for sale</t>
  </si>
  <si>
    <t>- Owners of the company</t>
  </si>
  <si>
    <t>- Non-controlling interests</t>
  </si>
  <si>
    <t>to owners of the Company :</t>
  </si>
  <si>
    <t>-------------------- Attributable to Owners of the Company --------------------</t>
  </si>
  <si>
    <t>parent,</t>
  </si>
  <si>
    <t>Reserve</t>
  </si>
  <si>
    <t>(The figures have not been audited)</t>
  </si>
  <si>
    <t xml:space="preserve">Bank overdrafts                                </t>
  </si>
  <si>
    <t>Loans and borrowings</t>
  </si>
  <si>
    <t xml:space="preserve">     classified as held for sale</t>
  </si>
  <si>
    <t>Net assets</t>
  </si>
  <si>
    <t>Unaudited</t>
  </si>
  <si>
    <t>Property development costs</t>
  </si>
  <si>
    <t>Assets of disposal group</t>
  </si>
  <si>
    <t>Liabilities directly associated with disposal</t>
  </si>
  <si>
    <t xml:space="preserve">     group classified as held for sale</t>
  </si>
  <si>
    <t>Equity attributable to owners</t>
  </si>
  <si>
    <t>Tree planting expenditure</t>
  </si>
  <si>
    <t>Deposits pledged</t>
  </si>
  <si>
    <t>Income tax expense</t>
  </si>
  <si>
    <t>Net current assets</t>
  </si>
  <si>
    <t>Additions costs incurred on land held for property development</t>
  </si>
  <si>
    <t>Operating cash flows before changes in working capital</t>
  </si>
  <si>
    <t>Less: Deposits pledged</t>
  </si>
  <si>
    <t>Operating activities</t>
  </si>
  <si>
    <t>Investing activities</t>
  </si>
  <si>
    <t>Financing activities</t>
  </si>
  <si>
    <t>Proceeds from loans and borrowings</t>
  </si>
  <si>
    <t>Repayment of obligations under finance leases</t>
  </si>
  <si>
    <t>Profit/(loss) attributed to</t>
  </si>
  <si>
    <t>Total comprehensive profit/(loss)</t>
  </si>
  <si>
    <t>Other current asset</t>
  </si>
  <si>
    <t>Net cash flows used in investing activities</t>
  </si>
  <si>
    <t>Repayment of loans and borrowings</t>
  </si>
  <si>
    <t>Property, plant and equipment written off</t>
  </si>
  <si>
    <t>Impairment loss on trade and other receivables</t>
  </si>
  <si>
    <t>As at 1st January 2016</t>
  </si>
  <si>
    <t>Total comprehensive loss for the period</t>
  </si>
  <si>
    <t>Increase/(decrease) in trade and other payables</t>
  </si>
  <si>
    <t>Decrease in other current liabilities</t>
  </si>
  <si>
    <t>Net gain on disposal of property, plant and equipment</t>
  </si>
  <si>
    <t>Decrease in property development costs</t>
  </si>
  <si>
    <t>Cash flows from operations</t>
  </si>
  <si>
    <t>Net cash flows from operating activities</t>
  </si>
  <si>
    <t>Net cash flows used in financing activities</t>
  </si>
  <si>
    <t>Net increase in cash and cash equivalents</t>
  </si>
  <si>
    <t>31.12.2016</t>
  </si>
  <si>
    <t>Impairment loss on property, plant and equipment</t>
  </si>
  <si>
    <t>Provision for slow-moving and obsolete inventories</t>
  </si>
  <si>
    <t>Operating loss</t>
  </si>
  <si>
    <t>Loss for the period</t>
  </si>
  <si>
    <t>Basic loss per share attributable</t>
  </si>
  <si>
    <t>Basic loss per share for the period (sen)</t>
  </si>
  <si>
    <t>Decrease in trade and other receivables</t>
  </si>
  <si>
    <t>Impairment on biological assets</t>
  </si>
  <si>
    <t>Other reserves</t>
  </si>
  <si>
    <t>Other comprehensive income/(loss)</t>
  </si>
  <si>
    <t>Total comprehensive income/(loss)</t>
  </si>
  <si>
    <t>Realisation of revaluation surplus</t>
  </si>
  <si>
    <t>Deferred tax asset</t>
  </si>
  <si>
    <t>Revaluation reserves</t>
  </si>
  <si>
    <t>The condensed consolidated statements of financial position should be read in conjunction with the audited financial statements for the year ended 31st December 2016.</t>
  </si>
  <si>
    <t>The condensed consolidated statements of comprehensive income should be read in conjunction with the audited financial statements for the year ended 31st December 2016.</t>
  </si>
  <si>
    <t>As at 1st January 2017</t>
  </si>
  <si>
    <t>The condensed consolidated statements of changes in equity should be read in conjunction with the audited financial statements for the year ended 31st December 2016.</t>
  </si>
  <si>
    <t>The condensed consolidated statements cash flows should be read in conjunction with the audited financial statements for the year ended 31st December 2016.</t>
  </si>
  <si>
    <t>Insurance compensation for stolen equipment</t>
  </si>
  <si>
    <t>Proceeds from insurance compensation for stolen equipment</t>
  </si>
  <si>
    <t>Advances from a director and a related party</t>
  </si>
  <si>
    <t>Tax (paid)/refunded</t>
  </si>
  <si>
    <t>Decrease in other current assets</t>
  </si>
  <si>
    <t>Revaluation</t>
  </si>
  <si>
    <t>30.09.2017</t>
  </si>
  <si>
    <t>30.09.2016</t>
  </si>
  <si>
    <t>FOR THE FINANCIAL PERIOD ENDED 30TH SEPTEMBER 2017</t>
  </si>
  <si>
    <t>As at 30th September 2016</t>
  </si>
  <si>
    <t>9 months ended</t>
  </si>
  <si>
    <t>AS AT 30TH SEPTEMBER 2017</t>
  </si>
  <si>
    <t>As at 30th September 2017</t>
  </si>
  <si>
    <t>Depreciation of property, plant and equipment</t>
  </si>
  <si>
    <t>FOR THE QUARTER ENDED 30TH SEPTEMBER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</si>
</sst>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#,##0.0000_);\(#,##0.0000\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6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0" borderId="0"/>
    <xf numFmtId="0" fontId="9" fillId="0" borderId="0"/>
    <xf numFmtId="9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4" fillId="0" borderId="0" xfId="0" applyFont="1" applyBorder="1" applyAlignment="1"/>
    <xf numFmtId="43" fontId="6" fillId="0" borderId="0" xfId="1" applyFont="1"/>
    <xf numFmtId="43" fontId="4" fillId="0" borderId="0" xfId="1" applyFont="1"/>
    <xf numFmtId="43" fontId="4" fillId="0" borderId="0" xfId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quotePrefix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8" fillId="0" borderId="0" xfId="0" applyFont="1"/>
    <xf numFmtId="165" fontId="4" fillId="0" borderId="0" xfId="1" applyNumberFormat="1" applyFont="1" applyAlignment="1">
      <alignment horizontal="right"/>
    </xf>
    <xf numFmtId="165" fontId="4" fillId="0" borderId="0" xfId="1" applyNumberFormat="1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5" xfId="0" applyFont="1" applyBorder="1" applyAlignment="1"/>
    <xf numFmtId="0" fontId="5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vertical="justify" wrapText="1"/>
    </xf>
    <xf numFmtId="0" fontId="13" fillId="0" borderId="0" xfId="0" applyFont="1"/>
    <xf numFmtId="0" fontId="14" fillId="0" borderId="0" xfId="0" applyFont="1" applyAlignment="1">
      <alignment horizontal="center"/>
    </xf>
    <xf numFmtId="165" fontId="13" fillId="0" borderId="0" xfId="1" applyNumberFormat="1" applyFont="1"/>
    <xf numFmtId="37" fontId="13" fillId="0" borderId="0" xfId="0" applyNumberFormat="1" applyFont="1"/>
    <xf numFmtId="43" fontId="9" fillId="0" borderId="0" xfId="1" applyFont="1"/>
    <xf numFmtId="43" fontId="13" fillId="0" borderId="0" xfId="1" applyFont="1"/>
    <xf numFmtId="165" fontId="14" fillId="0" borderId="0" xfId="1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/>
    <xf numFmtId="165" fontId="13" fillId="0" borderId="0" xfId="1" applyNumberFormat="1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165" fontId="13" fillId="0" borderId="0" xfId="1" applyNumberFormat="1" applyFont="1" applyBorder="1" applyAlignment="1"/>
    <xf numFmtId="0" fontId="13" fillId="0" borderId="0" xfId="0" applyFont="1" applyFill="1" applyBorder="1" applyAlignment="1"/>
    <xf numFmtId="0" fontId="13" fillId="0" borderId="0" xfId="0" applyFont="1" applyAlignment="1"/>
    <xf numFmtId="37" fontId="16" fillId="0" borderId="0" xfId="1" applyNumberFormat="1" applyFont="1" applyBorder="1"/>
    <xf numFmtId="164" fontId="13" fillId="0" borderId="0" xfId="1" applyNumberFormat="1" applyFont="1" applyBorder="1" applyAlignment="1"/>
    <xf numFmtId="164" fontId="16" fillId="0" borderId="0" xfId="1" applyNumberFormat="1" applyFont="1" applyBorder="1"/>
    <xf numFmtId="165" fontId="16" fillId="0" borderId="0" xfId="1" applyNumberFormat="1" applyFont="1" applyBorder="1"/>
    <xf numFmtId="165" fontId="16" fillId="0" borderId="0" xfId="1" applyNumberFormat="1" applyFont="1" applyFill="1" applyBorder="1"/>
    <xf numFmtId="165" fontId="13" fillId="0" borderId="0" xfId="1" applyNumberFormat="1" applyFont="1" applyFill="1"/>
    <xf numFmtId="165" fontId="13" fillId="0" borderId="0" xfId="1" applyNumberFormat="1" applyFont="1" applyAlignment="1"/>
    <xf numFmtId="0" fontId="13" fillId="0" borderId="0" xfId="0" applyFont="1" applyBorder="1"/>
    <xf numFmtId="0" fontId="17" fillId="0" borderId="0" xfId="0" applyFont="1" applyFill="1"/>
    <xf numFmtId="164" fontId="16" fillId="0" borderId="0" xfId="1" applyNumberFormat="1" applyFont="1" applyFill="1" applyBorder="1"/>
    <xf numFmtId="0" fontId="13" fillId="0" borderId="0" xfId="0" applyFont="1" applyFill="1"/>
    <xf numFmtId="37" fontId="13" fillId="0" borderId="0" xfId="0" applyNumberFormat="1" applyFont="1" applyFill="1"/>
    <xf numFmtId="0" fontId="4" fillId="0" borderId="0" xfId="0" applyFont="1" applyAlignment="1">
      <alignment horizontal="center"/>
    </xf>
    <xf numFmtId="165" fontId="13" fillId="0" borderId="0" xfId="1" applyNumberFormat="1" applyFont="1" applyFill="1" applyBorder="1"/>
    <xf numFmtId="165" fontId="13" fillId="0" borderId="0" xfId="0" applyNumberFormat="1" applyFont="1" applyBorder="1"/>
    <xf numFmtId="165" fontId="2" fillId="0" borderId="0" xfId="1" applyNumberFormat="1" applyFont="1"/>
    <xf numFmtId="165" fontId="2" fillId="0" borderId="2" xfId="1" applyNumberFormat="1" applyFont="1" applyBorder="1"/>
    <xf numFmtId="165" fontId="2" fillId="0" borderId="0" xfId="1" applyNumberFormat="1" applyFont="1" applyBorder="1"/>
    <xf numFmtId="165" fontId="2" fillId="0" borderId="4" xfId="1" applyNumberFormat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5" fontId="2" fillId="0" borderId="0" xfId="1" applyNumberFormat="1" applyFont="1" applyAlignment="1">
      <alignment horizontal="right"/>
    </xf>
    <xf numFmtId="165" fontId="2" fillId="0" borderId="1" xfId="1" applyNumberFormat="1" applyFont="1" applyBorder="1" applyAlignment="1">
      <alignment horizontal="right"/>
    </xf>
    <xf numFmtId="165" fontId="2" fillId="0" borderId="1" xfId="1" applyNumberFormat="1" applyFont="1" applyBorder="1"/>
    <xf numFmtId="165" fontId="2" fillId="0" borderId="0" xfId="1" applyNumberFormat="1" applyFont="1" applyBorder="1" applyAlignment="1"/>
    <xf numFmtId="165" fontId="2" fillId="0" borderId="2" xfId="1" applyNumberFormat="1" applyFont="1" applyBorder="1" applyAlignment="1"/>
    <xf numFmtId="165" fontId="2" fillId="0" borderId="2" xfId="1" applyNumberFormat="1" applyFont="1" applyFill="1" applyBorder="1" applyAlignment="1"/>
    <xf numFmtId="165" fontId="2" fillId="0" borderId="0" xfId="1" applyNumberFormat="1" applyFont="1" applyFill="1" applyBorder="1" applyAlignment="1"/>
    <xf numFmtId="165" fontId="2" fillId="0" borderId="3" xfId="1" applyNumberFormat="1" applyFont="1" applyBorder="1" applyAlignment="1"/>
    <xf numFmtId="165" fontId="2" fillId="0" borderId="1" xfId="1" applyNumberFormat="1" applyFont="1" applyBorder="1" applyAlignment="1"/>
    <xf numFmtId="43" fontId="2" fillId="0" borderId="0" xfId="1" applyNumberFormat="1" applyFont="1" applyFill="1" applyBorder="1" applyAlignment="1"/>
    <xf numFmtId="164" fontId="2" fillId="0" borderId="0" xfId="1" applyNumberFormat="1" applyFont="1" applyBorder="1" applyAlignment="1"/>
    <xf numFmtId="37" fontId="2" fillId="0" borderId="0" xfId="0" applyNumberFormat="1" applyFont="1"/>
    <xf numFmtId="165" fontId="2" fillId="0" borderId="5" xfId="1" applyNumberFormat="1" applyFont="1" applyBorder="1"/>
    <xf numFmtId="165" fontId="2" fillId="0" borderId="3" xfId="1" applyNumberFormat="1" applyFont="1" applyBorder="1"/>
    <xf numFmtId="165" fontId="2" fillId="0" borderId="8" xfId="1" applyNumberFormat="1" applyFont="1" applyBorder="1"/>
    <xf numFmtId="166" fontId="2" fillId="0" borderId="0" xfId="0" applyNumberFormat="1" applyFont="1"/>
    <xf numFmtId="39" fontId="2" fillId="0" borderId="0" xfId="0" applyNumberFormat="1" applyFont="1" applyFill="1"/>
    <xf numFmtId="165" fontId="13" fillId="0" borderId="0" xfId="1" applyNumberFormat="1" applyFont="1"/>
    <xf numFmtId="165" fontId="13" fillId="0" borderId="0" xfId="1" applyNumberFormat="1" applyFont="1" applyBorder="1"/>
    <xf numFmtId="165" fontId="4" fillId="0" borderId="0" xfId="1" applyNumberFormat="1" applyFont="1" applyBorder="1" applyAlignment="1">
      <alignment horizontal="center"/>
    </xf>
    <xf numFmtId="165" fontId="11" fillId="0" borderId="0" xfId="1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11" fillId="0" borderId="0" xfId="1" applyNumberFormat="1" applyFont="1"/>
    <xf numFmtId="37" fontId="2" fillId="0" borderId="0" xfId="0" applyNumberFormat="1" applyFont="1" applyBorder="1"/>
    <xf numFmtId="37" fontId="11" fillId="0" borderId="0" xfId="0" applyNumberFormat="1" applyFont="1" applyBorder="1"/>
    <xf numFmtId="37" fontId="4" fillId="0" borderId="0" xfId="0" applyNumberFormat="1" applyFont="1" applyBorder="1" applyAlignment="1">
      <alignment horizontal="center"/>
    </xf>
    <xf numFmtId="165" fontId="2" fillId="0" borderId="0" xfId="1" applyNumberFormat="1" applyFont="1" applyFill="1" applyBorder="1"/>
    <xf numFmtId="165" fontId="2" fillId="0" borderId="1" xfId="0" applyNumberFormat="1" applyFont="1" applyBorder="1"/>
    <xf numFmtId="165" fontId="2" fillId="0" borderId="0" xfId="0" applyNumberFormat="1" applyFont="1" applyBorder="1"/>
    <xf numFmtId="0" fontId="2" fillId="0" borderId="0" xfId="0" applyFont="1" applyBorder="1" applyAlignment="1"/>
    <xf numFmtId="0" fontId="2" fillId="0" borderId="0" xfId="0" applyFont="1" applyFill="1" applyBorder="1" applyAlignment="1"/>
    <xf numFmtId="0" fontId="2" fillId="0" borderId="0" xfId="0" applyFont="1" applyAlignment="1"/>
    <xf numFmtId="0" fontId="2" fillId="0" borderId="0" xfId="0" quotePrefix="1" applyFont="1" applyAlignment="1"/>
    <xf numFmtId="0" fontId="4" fillId="0" borderId="0" xfId="0" applyFont="1" applyFill="1" applyBorder="1" applyAlignment="1"/>
    <xf numFmtId="0" fontId="2" fillId="0" borderId="0" xfId="0" applyFont="1" applyFill="1" applyAlignment="1">
      <alignment horizontal="center"/>
    </xf>
    <xf numFmtId="43" fontId="2" fillId="0" borderId="0" xfId="1" applyFont="1" applyBorder="1"/>
    <xf numFmtId="43" fontId="2" fillId="0" borderId="0" xfId="1" applyFont="1"/>
    <xf numFmtId="0" fontId="4" fillId="0" borderId="0" xfId="0" applyFont="1" applyAlignment="1">
      <alignment horizontal="center"/>
    </xf>
    <xf numFmtId="0" fontId="2" fillId="0" borderId="0" xfId="0" applyFont="1" applyBorder="1"/>
    <xf numFmtId="37" fontId="4" fillId="0" borderId="0" xfId="0" applyNumberFormat="1" applyFont="1" applyBorder="1"/>
    <xf numFmtId="0" fontId="2" fillId="0" borderId="0" xfId="0" applyFont="1" applyAlignment="1">
      <alignment horizontal="justify" vertical="justify" wrapText="1"/>
    </xf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justify" vertical="justify" wrapText="1"/>
    </xf>
    <xf numFmtId="0" fontId="4" fillId="0" borderId="6" xfId="0" quotePrefix="1" applyFont="1" applyBorder="1" applyAlignment="1">
      <alignment horizontal="center"/>
    </xf>
    <xf numFmtId="0" fontId="4" fillId="0" borderId="0" xfId="0" quotePrefix="1" applyFont="1" applyBorder="1" applyAlignment="1">
      <alignment horizontal="center"/>
    </xf>
    <xf numFmtId="0" fontId="4" fillId="0" borderId="7" xfId="0" quotePrefix="1" applyFont="1" applyBorder="1" applyAlignment="1">
      <alignment horizontal="center"/>
    </xf>
  </cellXfs>
  <cellStyles count="13">
    <cellStyle name="Comma" xfId="1" builtinId="3"/>
    <cellStyle name="Comma 2" xfId="2"/>
    <cellStyle name="Comma 2 2" xfId="8"/>
    <cellStyle name="Comma 3" xfId="3"/>
    <cellStyle name="Comma 3 2" xfId="9"/>
    <cellStyle name="Normal" xfId="0" builtinId="0"/>
    <cellStyle name="Normal 2" xfId="4"/>
    <cellStyle name="Normal 2 2" xfId="10"/>
    <cellStyle name="Normal 3" xfId="5"/>
    <cellStyle name="Normal 3 2" xfId="11"/>
    <cellStyle name="Normal 4" xfId="7"/>
    <cellStyle name="Percent 2" xfId="6"/>
    <cellStyle name="Percent 2 2" xfId="12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94"/>
  <sheetViews>
    <sheetView tabSelected="1" zoomScaleNormal="100" workbookViewId="0">
      <selection activeCell="A6" sqref="A6"/>
    </sheetView>
  </sheetViews>
  <sheetFormatPr defaultRowHeight="12.75" x14ac:dyDescent="0.2"/>
  <cols>
    <col min="1" max="1" width="43" style="24" customWidth="1"/>
    <col min="2" max="2" width="5.140625" style="22" bestFit="1" customWidth="1"/>
    <col min="3" max="3" width="4.7109375" style="24" customWidth="1"/>
    <col min="4" max="4" width="9.85546875" style="24" customWidth="1"/>
    <col min="5" max="5" width="5.7109375" style="24" customWidth="1"/>
    <col min="6" max="6" width="9.85546875" style="24" customWidth="1"/>
    <col min="7" max="7" width="4.7109375" style="24" customWidth="1"/>
    <col min="8" max="8" width="9.85546875" style="24" customWidth="1"/>
    <col min="9" max="9" width="5.7109375" style="24" customWidth="1"/>
    <col min="10" max="10" width="9.85546875" style="24" customWidth="1"/>
    <col min="11" max="16384" width="9.140625" style="24"/>
  </cols>
  <sheetData>
    <row r="1" spans="1:10" s="60" customFormat="1" ht="15.75" x14ac:dyDescent="0.25">
      <c r="A1" s="108" t="s">
        <v>2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60" customFormat="1" ht="15" x14ac:dyDescent="0.25">
      <c r="A2" s="109" t="s">
        <v>66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s="60" customFormat="1" ht="15.75" x14ac:dyDescent="0.25">
      <c r="A3" s="64"/>
      <c r="B3" s="61"/>
      <c r="C3" s="64"/>
      <c r="D3" s="64"/>
      <c r="E3" s="64"/>
      <c r="F3" s="64"/>
      <c r="H3" s="64"/>
      <c r="I3" s="64"/>
      <c r="J3" s="64"/>
    </row>
    <row r="4" spans="1:10" s="60" customFormat="1" ht="15.75" x14ac:dyDescent="0.25">
      <c r="A4" s="110" t="s">
        <v>71</v>
      </c>
      <c r="B4" s="110"/>
      <c r="C4" s="110"/>
      <c r="D4" s="110"/>
      <c r="E4" s="110"/>
      <c r="F4" s="110"/>
      <c r="G4" s="110"/>
      <c r="H4" s="110"/>
      <c r="I4" s="110"/>
      <c r="J4" s="110"/>
    </row>
    <row r="5" spans="1:10" s="60" customFormat="1" ht="15.75" x14ac:dyDescent="0.25">
      <c r="A5" s="111" t="s">
        <v>178</v>
      </c>
      <c r="B5" s="111"/>
      <c r="C5" s="111"/>
      <c r="D5" s="111"/>
      <c r="E5" s="111"/>
      <c r="F5" s="111"/>
      <c r="G5" s="111"/>
      <c r="H5" s="111"/>
      <c r="I5" s="111"/>
      <c r="J5" s="111"/>
    </row>
    <row r="6" spans="1:10" s="60" customForma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s="60" customFormat="1" x14ac:dyDescent="0.2">
      <c r="A7" s="62"/>
      <c r="B7" s="61"/>
      <c r="C7" s="61"/>
      <c r="D7" s="61"/>
      <c r="E7" s="61"/>
      <c r="F7" s="61"/>
      <c r="H7" s="61"/>
      <c r="I7" s="61"/>
      <c r="J7" s="61"/>
    </row>
    <row r="8" spans="1:10" s="60" customFormat="1" x14ac:dyDescent="0.2">
      <c r="A8" s="62"/>
      <c r="B8" s="61"/>
      <c r="C8" s="61"/>
      <c r="D8" s="61"/>
      <c r="E8" s="61"/>
      <c r="F8" s="61"/>
      <c r="H8" s="61"/>
      <c r="I8" s="61"/>
      <c r="J8" s="61"/>
    </row>
    <row r="9" spans="1:10" s="60" customFormat="1" x14ac:dyDescent="0.2">
      <c r="A9" s="61"/>
      <c r="B9" s="61"/>
      <c r="C9" s="61"/>
      <c r="D9" s="107" t="s">
        <v>81</v>
      </c>
      <c r="E9" s="107"/>
      <c r="F9" s="107"/>
      <c r="H9" s="107" t="s">
        <v>54</v>
      </c>
      <c r="I9" s="107"/>
      <c r="J9" s="107"/>
    </row>
    <row r="10" spans="1:10" s="60" customFormat="1" x14ac:dyDescent="0.2">
      <c r="A10" s="61"/>
      <c r="B10" s="61"/>
      <c r="C10" s="61"/>
      <c r="D10" s="63" t="s">
        <v>55</v>
      </c>
      <c r="E10" s="61"/>
      <c r="F10" s="63" t="s">
        <v>49</v>
      </c>
      <c r="H10" s="63" t="s">
        <v>55</v>
      </c>
      <c r="I10" s="61"/>
      <c r="J10" s="63" t="s">
        <v>49</v>
      </c>
    </row>
    <row r="11" spans="1:10" s="60" customFormat="1" x14ac:dyDescent="0.2">
      <c r="A11" s="61"/>
      <c r="B11" s="61"/>
      <c r="C11" s="61"/>
      <c r="D11" s="63" t="s">
        <v>51</v>
      </c>
      <c r="E11" s="61"/>
      <c r="F11" s="63" t="s">
        <v>50</v>
      </c>
      <c r="H11" s="63" t="s">
        <v>52</v>
      </c>
      <c r="I11" s="61"/>
      <c r="J11" s="63" t="s">
        <v>50</v>
      </c>
    </row>
    <row r="12" spans="1:10" s="60" customFormat="1" x14ac:dyDescent="0.2">
      <c r="A12" s="61"/>
      <c r="B12" s="61"/>
      <c r="C12" s="61"/>
      <c r="D12" s="61"/>
      <c r="E12" s="61"/>
      <c r="F12" s="63" t="s">
        <v>51</v>
      </c>
      <c r="H12" s="61"/>
      <c r="I12" s="61"/>
      <c r="J12" s="63" t="s">
        <v>53</v>
      </c>
    </row>
    <row r="13" spans="1:10" s="60" customFormat="1" x14ac:dyDescent="0.2">
      <c r="A13" s="61"/>
      <c r="B13" s="63" t="s">
        <v>13</v>
      </c>
      <c r="D13" s="19" t="s">
        <v>170</v>
      </c>
      <c r="E13" s="87"/>
      <c r="F13" s="19" t="s">
        <v>171</v>
      </c>
      <c r="G13" s="24"/>
      <c r="H13" s="19" t="s">
        <v>170</v>
      </c>
      <c r="I13" s="87"/>
      <c r="J13" s="19" t="s">
        <v>171</v>
      </c>
    </row>
    <row r="14" spans="1:10" s="60" customFormat="1" x14ac:dyDescent="0.2">
      <c r="B14" s="61"/>
      <c r="C14" s="1"/>
      <c r="D14" s="4" t="s">
        <v>1</v>
      </c>
      <c r="E14" s="1"/>
      <c r="F14" s="21" t="s">
        <v>1</v>
      </c>
      <c r="G14" s="24"/>
      <c r="H14" s="4" t="s">
        <v>1</v>
      </c>
      <c r="I14" s="1"/>
      <c r="J14" s="21" t="s">
        <v>1</v>
      </c>
    </row>
    <row r="15" spans="1:10" s="60" customFormat="1" x14ac:dyDescent="0.2">
      <c r="B15" s="61"/>
      <c r="C15" s="1"/>
      <c r="D15" s="4" t="s">
        <v>109</v>
      </c>
      <c r="E15" s="1"/>
      <c r="F15" s="4" t="s">
        <v>109</v>
      </c>
      <c r="G15" s="24"/>
      <c r="H15" s="4" t="s">
        <v>109</v>
      </c>
      <c r="I15" s="1"/>
      <c r="J15" s="4" t="s">
        <v>109</v>
      </c>
    </row>
    <row r="16" spans="1:10" s="60" customFormat="1" x14ac:dyDescent="0.2">
      <c r="A16" s="3"/>
      <c r="B16" s="86"/>
      <c r="C16" s="1"/>
      <c r="D16" s="1"/>
      <c r="E16" s="36"/>
      <c r="F16" s="36"/>
      <c r="G16" s="24"/>
      <c r="H16" s="1"/>
      <c r="I16" s="36"/>
      <c r="J16" s="36"/>
    </row>
    <row r="17" spans="1:10" x14ac:dyDescent="0.2">
      <c r="A17" s="95" t="s">
        <v>18</v>
      </c>
      <c r="B17" s="86"/>
      <c r="C17" s="37"/>
      <c r="D17" s="68">
        <f>18494</f>
        <v>18494</v>
      </c>
      <c r="E17" s="44"/>
      <c r="F17" s="68">
        <f>16374</f>
        <v>16374</v>
      </c>
      <c r="G17" s="82"/>
      <c r="H17" s="68">
        <f>50199</f>
        <v>50199</v>
      </c>
      <c r="I17" s="44"/>
      <c r="J17" s="68">
        <f>58675</f>
        <v>58675</v>
      </c>
    </row>
    <row r="18" spans="1:10" x14ac:dyDescent="0.2">
      <c r="A18" s="95" t="s">
        <v>19</v>
      </c>
      <c r="B18" s="86"/>
      <c r="C18" s="37"/>
      <c r="D18" s="69">
        <f>-17395</f>
        <v>-17395</v>
      </c>
      <c r="E18" s="44"/>
      <c r="F18" s="69">
        <f>-13967</f>
        <v>-13967</v>
      </c>
      <c r="G18" s="82"/>
      <c r="H18" s="69">
        <f>-45869</f>
        <v>-45869</v>
      </c>
      <c r="I18" s="44"/>
      <c r="J18" s="69">
        <f>-50994</f>
        <v>-50994</v>
      </c>
    </row>
    <row r="19" spans="1:10" x14ac:dyDescent="0.2">
      <c r="A19" s="8" t="s">
        <v>33</v>
      </c>
      <c r="B19" s="86"/>
      <c r="C19" s="37"/>
      <c r="D19" s="68">
        <f>SUM(D17:D18)</f>
        <v>1099</v>
      </c>
      <c r="E19" s="44"/>
      <c r="F19" s="68">
        <f>SUM(F17:F18)</f>
        <v>2407</v>
      </c>
      <c r="G19" s="82"/>
      <c r="H19" s="68">
        <f>SUM(H17:H18)</f>
        <v>4330</v>
      </c>
      <c r="I19" s="44"/>
      <c r="J19" s="68">
        <f>SUM(J17:J18)</f>
        <v>7681</v>
      </c>
    </row>
    <row r="20" spans="1:10" x14ac:dyDescent="0.2">
      <c r="A20" s="95"/>
      <c r="B20" s="86"/>
      <c r="C20" s="37"/>
      <c r="D20" s="68"/>
      <c r="E20" s="44"/>
      <c r="F20" s="68"/>
      <c r="G20" s="82"/>
      <c r="H20" s="68"/>
      <c r="I20" s="44"/>
      <c r="J20" s="68"/>
    </row>
    <row r="21" spans="1:10" x14ac:dyDescent="0.2">
      <c r="A21" s="95" t="s">
        <v>20</v>
      </c>
      <c r="B21" s="86"/>
      <c r="C21" s="37"/>
      <c r="D21" s="68">
        <v>370</v>
      </c>
      <c r="E21" s="44"/>
      <c r="F21" s="68">
        <f>216</f>
        <v>216</v>
      </c>
      <c r="G21" s="82"/>
      <c r="H21" s="68">
        <f>1109</f>
        <v>1109</v>
      </c>
      <c r="I21" s="44"/>
      <c r="J21" s="68">
        <f>1111</f>
        <v>1111</v>
      </c>
    </row>
    <row r="22" spans="1:10" x14ac:dyDescent="0.2">
      <c r="A22" s="96" t="s">
        <v>32</v>
      </c>
      <c r="B22" s="86"/>
      <c r="C22" s="37"/>
      <c r="D22" s="68">
        <f>-1008</f>
        <v>-1008</v>
      </c>
      <c r="E22" s="44"/>
      <c r="F22" s="68">
        <f>-1053</f>
        <v>-1053</v>
      </c>
      <c r="G22" s="82"/>
      <c r="H22" s="68">
        <f>-2899</f>
        <v>-2899</v>
      </c>
      <c r="I22" s="44"/>
      <c r="J22" s="68">
        <f>-3486</f>
        <v>-3486</v>
      </c>
    </row>
    <row r="23" spans="1:10" x14ac:dyDescent="0.2">
      <c r="A23" s="95" t="s">
        <v>21</v>
      </c>
      <c r="B23" s="86"/>
      <c r="C23" s="37"/>
      <c r="D23" s="69">
        <f>-2419</f>
        <v>-2419</v>
      </c>
      <c r="E23" s="44"/>
      <c r="F23" s="69">
        <f>-2305</f>
        <v>-2305</v>
      </c>
      <c r="G23" s="83"/>
      <c r="H23" s="69">
        <f>-7307</f>
        <v>-7307</v>
      </c>
      <c r="I23" s="44"/>
      <c r="J23" s="69">
        <f>-7490</f>
        <v>-7490</v>
      </c>
    </row>
    <row r="24" spans="1:10" x14ac:dyDescent="0.2">
      <c r="A24" s="8" t="s">
        <v>147</v>
      </c>
      <c r="B24" s="86"/>
      <c r="C24" s="37"/>
      <c r="D24" s="68">
        <f>SUM(D19:D23)</f>
        <v>-1958</v>
      </c>
      <c r="E24" s="44"/>
      <c r="F24" s="68">
        <f>SUM(F19:F23)</f>
        <v>-735</v>
      </c>
      <c r="G24" s="82"/>
      <c r="H24" s="68">
        <f>SUM(H19:H23)</f>
        <v>-4767</v>
      </c>
      <c r="I24" s="44"/>
      <c r="J24" s="68">
        <f>SUM(J19:J23)</f>
        <v>-2184</v>
      </c>
    </row>
    <row r="25" spans="1:10" x14ac:dyDescent="0.2">
      <c r="A25" s="8"/>
      <c r="B25" s="86"/>
      <c r="C25" s="37"/>
      <c r="D25" s="68"/>
      <c r="E25" s="44"/>
      <c r="F25" s="68"/>
      <c r="G25" s="82"/>
      <c r="H25" s="68"/>
      <c r="I25" s="44"/>
      <c r="J25" s="68"/>
    </row>
    <row r="26" spans="1:10" x14ac:dyDescent="0.2">
      <c r="A26" s="95" t="s">
        <v>3</v>
      </c>
      <c r="B26" s="86"/>
      <c r="C26" s="37"/>
      <c r="D26" s="69">
        <f>-346</f>
        <v>-346</v>
      </c>
      <c r="E26" s="44"/>
      <c r="F26" s="69">
        <f>-497</f>
        <v>-497</v>
      </c>
      <c r="G26" s="82"/>
      <c r="H26" s="69">
        <f>-1393</f>
        <v>-1393</v>
      </c>
      <c r="I26" s="44"/>
      <c r="J26" s="69">
        <f>-1607</f>
        <v>-1607</v>
      </c>
    </row>
    <row r="27" spans="1:10" x14ac:dyDescent="0.2">
      <c r="A27" s="8" t="s">
        <v>80</v>
      </c>
      <c r="B27" s="86"/>
      <c r="C27" s="37"/>
      <c r="D27" s="68">
        <f>SUM(D24:D26)</f>
        <v>-2304</v>
      </c>
      <c r="E27" s="44"/>
      <c r="F27" s="68">
        <f>SUM(F24:F26)</f>
        <v>-1232</v>
      </c>
      <c r="G27" s="82"/>
      <c r="H27" s="68">
        <f>SUM(H24:H26)</f>
        <v>-6160</v>
      </c>
      <c r="I27" s="44"/>
      <c r="J27" s="68">
        <f>SUM(J24:J26)</f>
        <v>-3791</v>
      </c>
    </row>
    <row r="28" spans="1:10" x14ac:dyDescent="0.2">
      <c r="A28" s="8"/>
      <c r="B28" s="86"/>
      <c r="C28" s="37"/>
      <c r="D28" s="68"/>
      <c r="E28" s="44"/>
      <c r="F28" s="68"/>
      <c r="G28" s="82"/>
      <c r="H28" s="68"/>
      <c r="I28" s="44"/>
      <c r="J28" s="68"/>
    </row>
    <row r="29" spans="1:10" x14ac:dyDescent="0.2">
      <c r="A29" s="96" t="s">
        <v>117</v>
      </c>
      <c r="B29" s="86">
        <v>18</v>
      </c>
      <c r="C29" s="37"/>
      <c r="D29" s="70">
        <f>20</f>
        <v>20</v>
      </c>
      <c r="E29" s="45"/>
      <c r="F29" s="70">
        <v>5</v>
      </c>
      <c r="G29" s="46"/>
      <c r="H29" s="70">
        <f>59</f>
        <v>59</v>
      </c>
      <c r="I29" s="44"/>
      <c r="J29" s="70">
        <f>5</f>
        <v>5</v>
      </c>
    </row>
    <row r="30" spans="1:10" x14ac:dyDescent="0.2">
      <c r="A30" s="8" t="s">
        <v>148</v>
      </c>
      <c r="B30" s="86">
        <v>19</v>
      </c>
      <c r="C30" s="37"/>
      <c r="D30" s="71">
        <f>SUM(D27:D29)</f>
        <v>-2284</v>
      </c>
      <c r="E30" s="45"/>
      <c r="F30" s="71">
        <f>SUM(F27:F29)</f>
        <v>-1227</v>
      </c>
      <c r="G30" s="46"/>
      <c r="H30" s="71">
        <f>SUM(H27:H29)</f>
        <v>-6101</v>
      </c>
      <c r="I30" s="44"/>
      <c r="J30" s="71">
        <f>SUM(J27:J29)</f>
        <v>-3786</v>
      </c>
    </row>
    <row r="31" spans="1:10" x14ac:dyDescent="0.2">
      <c r="A31" s="8"/>
      <c r="B31" s="86"/>
      <c r="C31" s="37"/>
      <c r="D31" s="68"/>
      <c r="E31" s="44"/>
      <c r="F31" s="68"/>
      <c r="G31" s="82"/>
      <c r="H31" s="68"/>
      <c r="I31" s="44"/>
      <c r="J31" s="68"/>
    </row>
    <row r="32" spans="1:10" x14ac:dyDescent="0.2">
      <c r="A32" s="97" t="s">
        <v>154</v>
      </c>
      <c r="B32" s="86"/>
      <c r="C32" s="36"/>
      <c r="D32" s="56"/>
      <c r="E32" s="82"/>
      <c r="F32" s="56"/>
      <c r="G32" s="82"/>
      <c r="H32" s="56"/>
      <c r="I32" s="82"/>
      <c r="J32" s="56"/>
    </row>
    <row r="33" spans="1:10" x14ac:dyDescent="0.2">
      <c r="A33" s="96" t="s">
        <v>77</v>
      </c>
      <c r="B33" s="86"/>
      <c r="C33" s="36"/>
      <c r="D33" s="69">
        <v>0</v>
      </c>
      <c r="E33" s="44"/>
      <c r="F33" s="69">
        <v>0</v>
      </c>
      <c r="G33" s="82"/>
      <c r="H33" s="69">
        <v>0</v>
      </c>
      <c r="I33" s="44"/>
      <c r="J33" s="69">
        <v>0</v>
      </c>
    </row>
    <row r="34" spans="1:10" x14ac:dyDescent="0.2">
      <c r="A34" s="62" t="s">
        <v>155</v>
      </c>
      <c r="B34" s="86"/>
      <c r="C34" s="36"/>
      <c r="D34" s="68"/>
      <c r="E34" s="44"/>
      <c r="F34" s="68"/>
      <c r="G34" s="82"/>
      <c r="H34" s="68"/>
      <c r="I34" s="44"/>
      <c r="J34" s="68"/>
    </row>
    <row r="35" spans="1:10" ht="13.5" thickBot="1" x14ac:dyDescent="0.25">
      <c r="A35" s="8" t="s">
        <v>75</v>
      </c>
      <c r="B35" s="86"/>
      <c r="C35" s="36"/>
      <c r="D35" s="72">
        <f>SUM(D30:D34)</f>
        <v>-2284</v>
      </c>
      <c r="E35" s="44"/>
      <c r="F35" s="72">
        <f>SUM(F30:F34)</f>
        <v>-1227</v>
      </c>
      <c r="G35" s="82"/>
      <c r="H35" s="72">
        <f>SUM(H30:H34)</f>
        <v>-6101</v>
      </c>
      <c r="I35" s="44"/>
      <c r="J35" s="72">
        <f>SUM(J30:J34)</f>
        <v>-3786</v>
      </c>
    </row>
    <row r="36" spans="1:10" ht="13.5" thickTop="1" x14ac:dyDescent="0.2">
      <c r="A36" s="95"/>
      <c r="B36" s="86"/>
      <c r="C36" s="36"/>
      <c r="D36" s="68"/>
      <c r="E36" s="44"/>
      <c r="F36" s="68"/>
      <c r="G36" s="82"/>
      <c r="H36" s="68"/>
      <c r="I36" s="44"/>
      <c r="J36" s="68"/>
    </row>
    <row r="37" spans="1:10" s="40" customFormat="1" x14ac:dyDescent="0.2">
      <c r="A37" s="97" t="s">
        <v>127</v>
      </c>
      <c r="B37" s="97"/>
      <c r="D37" s="68"/>
      <c r="E37" s="38"/>
      <c r="F37" s="68"/>
      <c r="G37" s="47"/>
      <c r="H37" s="68"/>
      <c r="I37" s="38"/>
      <c r="J37" s="68"/>
    </row>
    <row r="38" spans="1:10" s="40" customFormat="1" x14ac:dyDescent="0.2">
      <c r="A38" s="98" t="s">
        <v>98</v>
      </c>
      <c r="B38" s="97"/>
      <c r="D38" s="68">
        <f>-2043</f>
        <v>-2043</v>
      </c>
      <c r="E38" s="38"/>
      <c r="F38" s="68">
        <f>-1077</f>
        <v>-1077</v>
      </c>
      <c r="G38" s="47"/>
      <c r="H38" s="68">
        <f>-5484</f>
        <v>-5484</v>
      </c>
      <c r="I38" s="38"/>
      <c r="J38" s="68">
        <f>-3198</f>
        <v>-3198</v>
      </c>
    </row>
    <row r="39" spans="1:10" s="40" customFormat="1" x14ac:dyDescent="0.2">
      <c r="A39" s="98" t="s">
        <v>99</v>
      </c>
      <c r="B39" s="97"/>
      <c r="D39" s="68">
        <f>-241</f>
        <v>-241</v>
      </c>
      <c r="E39" s="38"/>
      <c r="F39" s="68">
        <f>-150</f>
        <v>-150</v>
      </c>
      <c r="G39" s="47"/>
      <c r="H39" s="68">
        <f>-617</f>
        <v>-617</v>
      </c>
      <c r="I39" s="38"/>
      <c r="J39" s="68">
        <f>-588</f>
        <v>-588</v>
      </c>
    </row>
    <row r="40" spans="1:10" s="40" customFormat="1" ht="13.5" thickBot="1" x14ac:dyDescent="0.25">
      <c r="A40" s="95"/>
      <c r="B40" s="97"/>
      <c r="D40" s="73">
        <f>SUM(D38:D39)</f>
        <v>-2284</v>
      </c>
      <c r="E40" s="38"/>
      <c r="F40" s="73">
        <f>SUM(F38:F39)</f>
        <v>-1227</v>
      </c>
      <c r="G40" s="47"/>
      <c r="H40" s="73">
        <f>SUM(H38:H39)</f>
        <v>-6101</v>
      </c>
      <c r="I40" s="38"/>
      <c r="J40" s="73">
        <f>SUM(J38:J39)</f>
        <v>-3786</v>
      </c>
    </row>
    <row r="41" spans="1:10" s="40" customFormat="1" ht="13.5" thickTop="1" x14ac:dyDescent="0.2">
      <c r="A41" s="95"/>
      <c r="B41" s="97"/>
      <c r="D41" s="68"/>
      <c r="E41" s="38"/>
      <c r="F41" s="68"/>
      <c r="G41" s="47"/>
      <c r="H41" s="68"/>
      <c r="I41" s="38"/>
      <c r="J41" s="68"/>
    </row>
    <row r="42" spans="1:10" s="40" customFormat="1" x14ac:dyDescent="0.2">
      <c r="A42" s="97" t="s">
        <v>128</v>
      </c>
      <c r="B42" s="97"/>
      <c r="D42" s="68"/>
      <c r="E42" s="38"/>
      <c r="F42" s="68"/>
      <c r="G42" s="47"/>
      <c r="H42" s="68"/>
      <c r="I42" s="38"/>
      <c r="J42" s="68"/>
    </row>
    <row r="43" spans="1:10" s="40" customFormat="1" x14ac:dyDescent="0.2">
      <c r="A43" s="97" t="s">
        <v>76</v>
      </c>
      <c r="B43" s="97"/>
      <c r="D43" s="68"/>
      <c r="E43" s="38"/>
      <c r="F43" s="68"/>
      <c r="G43" s="47"/>
      <c r="H43" s="68"/>
      <c r="I43" s="38"/>
      <c r="J43" s="68"/>
    </row>
    <row r="44" spans="1:10" s="40" customFormat="1" x14ac:dyDescent="0.2">
      <c r="A44" s="98" t="s">
        <v>98</v>
      </c>
      <c r="B44" s="97"/>
      <c r="D44" s="68">
        <f>-2043</f>
        <v>-2043</v>
      </c>
      <c r="E44" s="38"/>
      <c r="F44" s="68">
        <f>-1077</f>
        <v>-1077</v>
      </c>
      <c r="G44" s="47"/>
      <c r="H44" s="68">
        <f>-5484</f>
        <v>-5484</v>
      </c>
      <c r="I44" s="38"/>
      <c r="J44" s="68">
        <f>-3198</f>
        <v>-3198</v>
      </c>
    </row>
    <row r="45" spans="1:10" s="40" customFormat="1" x14ac:dyDescent="0.2">
      <c r="A45" s="98" t="s">
        <v>99</v>
      </c>
      <c r="B45" s="97"/>
      <c r="D45" s="68">
        <f>-241</f>
        <v>-241</v>
      </c>
      <c r="E45" s="38"/>
      <c r="F45" s="68">
        <f>-150</f>
        <v>-150</v>
      </c>
      <c r="G45" s="47"/>
      <c r="H45" s="68">
        <f>-617</f>
        <v>-617</v>
      </c>
      <c r="I45" s="38"/>
      <c r="J45" s="68">
        <f>-588</f>
        <v>-588</v>
      </c>
    </row>
    <row r="46" spans="1:10" s="40" customFormat="1" ht="13.5" thickBot="1" x14ac:dyDescent="0.25">
      <c r="A46" s="98"/>
      <c r="B46" s="97"/>
      <c r="D46" s="73">
        <f>SUM(D44:D45)</f>
        <v>-2284</v>
      </c>
      <c r="E46" s="38"/>
      <c r="F46" s="73">
        <f>SUM(F44:F45)</f>
        <v>-1227</v>
      </c>
      <c r="G46" s="47"/>
      <c r="H46" s="73">
        <f>SUM(H44:H45)</f>
        <v>-6101</v>
      </c>
      <c r="I46" s="38"/>
      <c r="J46" s="73">
        <f>SUM(J44:J45)</f>
        <v>-3786</v>
      </c>
    </row>
    <row r="47" spans="1:10" ht="13.5" thickTop="1" x14ac:dyDescent="0.2">
      <c r="A47" s="96"/>
      <c r="B47" s="86"/>
      <c r="C47" s="37"/>
      <c r="D47" s="68"/>
      <c r="E47" s="41"/>
      <c r="F47" s="68"/>
      <c r="G47" s="48"/>
      <c r="H47" s="68"/>
      <c r="I47" s="41"/>
      <c r="J47" s="68"/>
    </row>
    <row r="48" spans="1:10" x14ac:dyDescent="0.2">
      <c r="A48" s="99" t="s">
        <v>149</v>
      </c>
      <c r="B48" s="86"/>
      <c r="C48" s="37"/>
      <c r="D48" s="68"/>
      <c r="E48" s="41"/>
      <c r="F48" s="68"/>
      <c r="H48" s="68"/>
      <c r="I48" s="41"/>
      <c r="J48" s="68"/>
    </row>
    <row r="49" spans="1:10" x14ac:dyDescent="0.2">
      <c r="A49" s="99" t="s">
        <v>100</v>
      </c>
      <c r="B49" s="86"/>
      <c r="C49" s="37"/>
      <c r="D49" s="68"/>
      <c r="E49" s="41"/>
      <c r="F49" s="68"/>
      <c r="H49" s="68"/>
      <c r="I49" s="41"/>
      <c r="J49" s="68"/>
    </row>
    <row r="50" spans="1:10" x14ac:dyDescent="0.2">
      <c r="A50" s="96" t="s">
        <v>150</v>
      </c>
      <c r="B50" s="100">
        <v>26</v>
      </c>
      <c r="C50" s="49"/>
      <c r="D50" s="74">
        <f>D44*100/187262</f>
        <v>-1.0909848234025057</v>
      </c>
      <c r="E50" s="50"/>
      <c r="F50" s="74">
        <f>-0.58</f>
        <v>-0.57999999999999996</v>
      </c>
      <c r="G50" s="51"/>
      <c r="H50" s="74">
        <f>H44*100/187262</f>
        <v>-2.928517264581175</v>
      </c>
      <c r="I50" s="50"/>
      <c r="J50" s="74">
        <f>-1.71</f>
        <v>-1.71</v>
      </c>
    </row>
    <row r="51" spans="1:10" x14ac:dyDescent="0.2">
      <c r="A51" s="95"/>
      <c r="B51" s="86"/>
      <c r="C51" s="37"/>
      <c r="D51" s="75"/>
      <c r="E51" s="43"/>
      <c r="F51" s="42"/>
      <c r="H51" s="75"/>
      <c r="I51" s="43"/>
      <c r="J51" s="75"/>
    </row>
    <row r="52" spans="1:10" x14ac:dyDescent="0.2">
      <c r="A52" s="39"/>
      <c r="C52" s="37"/>
      <c r="D52" s="38"/>
      <c r="E52" s="41"/>
      <c r="F52" s="38"/>
      <c r="H52" s="38"/>
      <c r="I52" s="41"/>
      <c r="J52" s="38"/>
    </row>
    <row r="53" spans="1:10" x14ac:dyDescent="0.2">
      <c r="A53" s="39"/>
      <c r="C53" s="37"/>
      <c r="D53" s="38"/>
      <c r="E53" s="41"/>
      <c r="F53" s="38"/>
      <c r="H53" s="38"/>
      <c r="I53" s="41"/>
      <c r="J53" s="38"/>
    </row>
    <row r="54" spans="1:10" ht="12.75" customHeight="1" x14ac:dyDescent="0.2">
      <c r="A54" s="106" t="s">
        <v>160</v>
      </c>
      <c r="B54" s="106"/>
      <c r="C54" s="106"/>
      <c r="D54" s="106"/>
      <c r="E54" s="106"/>
      <c r="F54" s="106"/>
      <c r="G54" s="106"/>
      <c r="H54" s="106"/>
      <c r="I54" s="106"/>
      <c r="J54" s="106"/>
    </row>
    <row r="55" spans="1:10" x14ac:dyDescent="0.2">
      <c r="A55" s="106"/>
      <c r="B55" s="106"/>
      <c r="C55" s="106"/>
      <c r="D55" s="106"/>
      <c r="E55" s="106"/>
      <c r="F55" s="106"/>
      <c r="G55" s="106"/>
      <c r="H55" s="106"/>
      <c r="I55" s="106"/>
      <c r="J55" s="106"/>
    </row>
    <row r="56" spans="1:10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 x14ac:dyDescent="0.2">
      <c r="A57" s="36"/>
      <c r="C57" s="36"/>
      <c r="D57" s="36"/>
      <c r="E57" s="36"/>
      <c r="F57" s="36"/>
      <c r="H57" s="36"/>
      <c r="I57" s="36"/>
      <c r="J57" s="36"/>
    </row>
    <row r="58" spans="1:10" x14ac:dyDescent="0.2">
      <c r="A58" s="36"/>
      <c r="C58" s="36"/>
      <c r="D58" s="36"/>
      <c r="E58" s="36"/>
      <c r="F58" s="36"/>
      <c r="H58" s="36"/>
      <c r="I58" s="36"/>
      <c r="J58" s="36"/>
    </row>
    <row r="59" spans="1:10" x14ac:dyDescent="0.2">
      <c r="A59" s="36"/>
      <c r="C59" s="36"/>
      <c r="D59" s="36"/>
      <c r="E59" s="36"/>
      <c r="F59" s="36"/>
      <c r="H59" s="36"/>
      <c r="I59" s="36"/>
      <c r="J59" s="36"/>
    </row>
    <row r="60" spans="1:10" x14ac:dyDescent="0.2">
      <c r="A60" s="36"/>
      <c r="C60" s="36"/>
      <c r="D60" s="36"/>
      <c r="E60" s="36"/>
      <c r="F60" s="36"/>
      <c r="H60" s="36"/>
      <c r="I60" s="36"/>
      <c r="J60" s="36"/>
    </row>
    <row r="61" spans="1:10" x14ac:dyDescent="0.2">
      <c r="A61" s="36"/>
      <c r="C61" s="36"/>
      <c r="D61" s="36"/>
      <c r="E61" s="36"/>
      <c r="F61" s="36"/>
      <c r="H61" s="36"/>
      <c r="I61" s="36"/>
      <c r="J61" s="36"/>
    </row>
    <row r="62" spans="1:10" x14ac:dyDescent="0.2">
      <c r="A62" s="36"/>
      <c r="C62" s="36"/>
      <c r="D62" s="36"/>
      <c r="E62" s="36"/>
      <c r="F62" s="36"/>
      <c r="H62" s="36"/>
      <c r="I62" s="36"/>
      <c r="J62" s="36"/>
    </row>
    <row r="63" spans="1:10" x14ac:dyDescent="0.2">
      <c r="A63" s="36"/>
      <c r="C63" s="36"/>
      <c r="D63" s="36"/>
      <c r="E63" s="36"/>
      <c r="F63" s="36"/>
      <c r="H63" s="36"/>
      <c r="I63" s="36"/>
      <c r="J63" s="36"/>
    </row>
    <row r="64" spans="1:10" x14ac:dyDescent="0.2">
      <c r="A64" s="36"/>
      <c r="C64" s="36"/>
      <c r="D64" s="36"/>
      <c r="E64" s="36"/>
      <c r="F64" s="36"/>
      <c r="H64" s="36"/>
      <c r="I64" s="36"/>
      <c r="J64" s="36"/>
    </row>
    <row r="65" spans="1:10" x14ac:dyDescent="0.2">
      <c r="A65" s="36"/>
      <c r="C65" s="36"/>
      <c r="D65" s="36"/>
      <c r="E65" s="36"/>
      <c r="F65" s="36"/>
      <c r="H65" s="36"/>
      <c r="I65" s="36"/>
      <c r="J65" s="36"/>
    </row>
    <row r="66" spans="1:10" x14ac:dyDescent="0.2">
      <c r="A66" s="36"/>
      <c r="C66" s="36"/>
      <c r="D66" s="36"/>
      <c r="E66" s="36"/>
      <c r="F66" s="36"/>
      <c r="H66" s="36"/>
      <c r="I66" s="36"/>
      <c r="J66" s="36"/>
    </row>
    <row r="67" spans="1:10" x14ac:dyDescent="0.2">
      <c r="A67" s="36"/>
      <c r="C67" s="36"/>
      <c r="D67" s="36"/>
      <c r="E67" s="36"/>
      <c r="F67" s="36"/>
      <c r="H67" s="36"/>
      <c r="I67" s="36"/>
      <c r="J67" s="36"/>
    </row>
    <row r="68" spans="1:10" x14ac:dyDescent="0.2">
      <c r="A68" s="36"/>
      <c r="C68" s="36"/>
      <c r="D68" s="36"/>
      <c r="E68" s="36"/>
      <c r="F68" s="36"/>
      <c r="H68" s="36"/>
      <c r="I68" s="36"/>
      <c r="J68" s="36"/>
    </row>
    <row r="69" spans="1:10" x14ac:dyDescent="0.2">
      <c r="A69" s="36"/>
      <c r="C69" s="36"/>
      <c r="D69" s="36"/>
      <c r="E69" s="36"/>
      <c r="F69" s="36"/>
      <c r="H69" s="36"/>
      <c r="I69" s="36"/>
      <c r="J69" s="36"/>
    </row>
    <row r="70" spans="1:10" x14ac:dyDescent="0.2">
      <c r="A70" s="36"/>
      <c r="C70" s="36"/>
      <c r="D70" s="36"/>
      <c r="E70" s="36"/>
      <c r="F70" s="36"/>
      <c r="H70" s="36"/>
      <c r="I70" s="36"/>
      <c r="J70" s="36"/>
    </row>
    <row r="71" spans="1:10" x14ac:dyDescent="0.2">
      <c r="A71" s="36"/>
      <c r="C71" s="36"/>
      <c r="D71" s="36"/>
      <c r="E71" s="36"/>
      <c r="F71" s="36"/>
      <c r="H71" s="36"/>
      <c r="I71" s="36"/>
      <c r="J71" s="36"/>
    </row>
    <row r="72" spans="1:10" x14ac:dyDescent="0.2">
      <c r="A72" s="36"/>
      <c r="C72" s="36"/>
      <c r="D72" s="36"/>
      <c r="E72" s="36"/>
      <c r="F72" s="36"/>
      <c r="H72" s="36"/>
      <c r="I72" s="36"/>
      <c r="J72" s="36"/>
    </row>
    <row r="73" spans="1:10" x14ac:dyDescent="0.2">
      <c r="A73" s="36"/>
      <c r="C73" s="36"/>
      <c r="D73" s="36"/>
      <c r="E73" s="36"/>
      <c r="F73" s="36"/>
      <c r="H73" s="36"/>
      <c r="I73" s="36"/>
      <c r="J73" s="36"/>
    </row>
    <row r="74" spans="1:10" x14ac:dyDescent="0.2">
      <c r="A74" s="36"/>
      <c r="C74" s="36"/>
      <c r="D74" s="36"/>
      <c r="E74" s="36"/>
      <c r="F74" s="36"/>
      <c r="H74" s="36"/>
      <c r="I74" s="36"/>
      <c r="J74" s="36"/>
    </row>
    <row r="75" spans="1:10" x14ac:dyDescent="0.2">
      <c r="A75" s="36"/>
      <c r="C75" s="36"/>
      <c r="D75" s="36"/>
      <c r="E75" s="36"/>
      <c r="F75" s="36"/>
      <c r="H75" s="36"/>
      <c r="I75" s="36"/>
      <c r="J75" s="36"/>
    </row>
    <row r="76" spans="1:10" x14ac:dyDescent="0.2">
      <c r="A76" s="36"/>
      <c r="C76" s="36"/>
      <c r="D76" s="36"/>
      <c r="E76" s="36"/>
      <c r="F76" s="36"/>
      <c r="H76" s="36"/>
      <c r="I76" s="36"/>
      <c r="J76" s="36"/>
    </row>
    <row r="77" spans="1:10" x14ac:dyDescent="0.2">
      <c r="A77" s="36"/>
      <c r="C77" s="36"/>
      <c r="D77" s="36"/>
      <c r="E77" s="36"/>
      <c r="F77" s="36"/>
      <c r="H77" s="36"/>
      <c r="I77" s="36"/>
      <c r="J77" s="36"/>
    </row>
    <row r="78" spans="1:10" x14ac:dyDescent="0.2">
      <c r="A78" s="36"/>
      <c r="C78" s="36"/>
      <c r="D78" s="36"/>
      <c r="E78" s="36"/>
      <c r="F78" s="36"/>
      <c r="H78" s="36"/>
      <c r="I78" s="36"/>
      <c r="J78" s="36"/>
    </row>
    <row r="79" spans="1:10" x14ac:dyDescent="0.2">
      <c r="A79" s="36"/>
      <c r="C79" s="36"/>
      <c r="D79" s="36"/>
      <c r="E79" s="36"/>
      <c r="F79" s="36"/>
      <c r="H79" s="36"/>
      <c r="I79" s="36"/>
      <c r="J79" s="36"/>
    </row>
    <row r="80" spans="1:10" x14ac:dyDescent="0.2">
      <c r="A80" s="36"/>
      <c r="C80" s="36"/>
      <c r="D80" s="36"/>
      <c r="E80" s="36"/>
      <c r="F80" s="36"/>
      <c r="H80" s="36"/>
      <c r="I80" s="36"/>
      <c r="J80" s="36"/>
    </row>
    <row r="81" spans="1:10" x14ac:dyDescent="0.2">
      <c r="A81" s="36"/>
      <c r="C81" s="36"/>
      <c r="D81" s="36"/>
      <c r="E81" s="36"/>
      <c r="F81" s="36"/>
      <c r="H81" s="36"/>
      <c r="I81" s="36"/>
      <c r="J81" s="36"/>
    </row>
    <row r="82" spans="1:10" x14ac:dyDescent="0.2">
      <c r="A82" s="36"/>
      <c r="C82" s="36"/>
      <c r="D82" s="36"/>
      <c r="E82" s="36"/>
      <c r="F82" s="36"/>
      <c r="H82" s="36"/>
      <c r="I82" s="36"/>
      <c r="J82" s="36"/>
    </row>
    <row r="83" spans="1:10" x14ac:dyDescent="0.2">
      <c r="A83" s="36"/>
      <c r="C83" s="36"/>
      <c r="D83" s="36"/>
      <c r="E83" s="36"/>
      <c r="F83" s="36"/>
      <c r="H83" s="36"/>
      <c r="I83" s="36"/>
      <c r="J83" s="36"/>
    </row>
    <row r="84" spans="1:10" x14ac:dyDescent="0.2">
      <c r="A84" s="36"/>
      <c r="C84" s="36"/>
      <c r="D84" s="36"/>
      <c r="E84" s="36"/>
      <c r="F84" s="36"/>
      <c r="H84" s="36"/>
      <c r="I84" s="36"/>
      <c r="J84" s="36"/>
    </row>
    <row r="85" spans="1:10" x14ac:dyDescent="0.2">
      <c r="A85" s="36"/>
      <c r="C85" s="36"/>
      <c r="D85" s="36"/>
      <c r="E85" s="36"/>
      <c r="F85" s="36"/>
      <c r="H85" s="36"/>
      <c r="I85" s="36"/>
      <c r="J85" s="36"/>
    </row>
    <row r="86" spans="1:10" x14ac:dyDescent="0.2">
      <c r="A86" s="36"/>
      <c r="C86" s="36"/>
      <c r="D86" s="36"/>
      <c r="E86" s="36"/>
      <c r="F86" s="36"/>
      <c r="H86" s="36"/>
      <c r="I86" s="36"/>
      <c r="J86" s="36"/>
    </row>
    <row r="87" spans="1:10" x14ac:dyDescent="0.2">
      <c r="A87" s="36"/>
      <c r="C87" s="36"/>
      <c r="D87" s="36"/>
      <c r="E87" s="36"/>
      <c r="F87" s="36"/>
      <c r="H87" s="36"/>
      <c r="I87" s="36"/>
      <c r="J87" s="36"/>
    </row>
    <row r="88" spans="1:10" x14ac:dyDescent="0.2">
      <c r="A88" s="36"/>
      <c r="C88" s="36"/>
      <c r="D88" s="36"/>
      <c r="E88" s="36"/>
      <c r="F88" s="36"/>
      <c r="H88" s="36"/>
      <c r="I88" s="36"/>
      <c r="J88" s="36"/>
    </row>
    <row r="89" spans="1:10" x14ac:dyDescent="0.2">
      <c r="A89" s="36"/>
      <c r="C89" s="36"/>
      <c r="D89" s="36"/>
      <c r="E89" s="36"/>
      <c r="F89" s="36"/>
      <c r="H89" s="36"/>
      <c r="I89" s="36"/>
      <c r="J89" s="36"/>
    </row>
    <row r="90" spans="1:10" x14ac:dyDescent="0.2">
      <c r="A90" s="36"/>
      <c r="C90" s="36"/>
      <c r="D90" s="36"/>
      <c r="E90" s="36"/>
      <c r="F90" s="36"/>
      <c r="H90" s="36"/>
      <c r="I90" s="36"/>
      <c r="J90" s="36"/>
    </row>
    <row r="91" spans="1:10" x14ac:dyDescent="0.2">
      <c r="A91" s="36"/>
      <c r="C91" s="36"/>
      <c r="D91" s="36"/>
      <c r="E91" s="36"/>
      <c r="F91" s="36"/>
      <c r="H91" s="36"/>
      <c r="I91" s="36"/>
      <c r="J91" s="36"/>
    </row>
    <row r="92" spans="1:10" x14ac:dyDescent="0.2">
      <c r="A92" s="36"/>
      <c r="C92" s="36"/>
      <c r="D92" s="36"/>
      <c r="E92" s="36"/>
      <c r="F92" s="36"/>
      <c r="H92" s="36"/>
      <c r="I92" s="36"/>
      <c r="J92" s="36"/>
    </row>
    <row r="93" spans="1:10" x14ac:dyDescent="0.2">
      <c r="A93" s="36"/>
      <c r="C93" s="36"/>
      <c r="D93" s="36"/>
      <c r="E93" s="36"/>
      <c r="F93" s="36"/>
      <c r="H93" s="36"/>
      <c r="I93" s="36"/>
      <c r="J93" s="36"/>
    </row>
    <row r="94" spans="1:10" x14ac:dyDescent="0.2">
      <c r="A94" s="36"/>
      <c r="C94" s="36"/>
      <c r="D94" s="36"/>
      <c r="E94" s="36"/>
      <c r="F94" s="36"/>
      <c r="H94" s="36"/>
      <c r="I94" s="36"/>
      <c r="J94" s="36"/>
    </row>
    <row r="95" spans="1:10" x14ac:dyDescent="0.2">
      <c r="A95" s="36"/>
      <c r="C95" s="36"/>
      <c r="D95" s="36"/>
      <c r="E95" s="36"/>
      <c r="F95" s="36"/>
      <c r="H95" s="36"/>
      <c r="I95" s="36"/>
      <c r="J95" s="36"/>
    </row>
    <row r="96" spans="1:10" x14ac:dyDescent="0.2">
      <c r="A96" s="36"/>
      <c r="C96" s="36"/>
      <c r="D96" s="36"/>
      <c r="E96" s="36"/>
      <c r="F96" s="36"/>
      <c r="H96" s="36"/>
      <c r="I96" s="36"/>
      <c r="J96" s="36"/>
    </row>
    <row r="97" spans="1:10" x14ac:dyDescent="0.2">
      <c r="A97" s="36"/>
      <c r="C97" s="36"/>
      <c r="D97" s="36"/>
      <c r="E97" s="36"/>
      <c r="F97" s="36"/>
      <c r="H97" s="36"/>
      <c r="I97" s="36"/>
      <c r="J97" s="36"/>
    </row>
    <row r="98" spans="1:10" x14ac:dyDescent="0.2">
      <c r="A98" s="36"/>
      <c r="C98" s="36"/>
      <c r="D98" s="36"/>
      <c r="E98" s="36"/>
      <c r="F98" s="36"/>
      <c r="H98" s="36"/>
      <c r="I98" s="36"/>
      <c r="J98" s="36"/>
    </row>
    <row r="99" spans="1:10" x14ac:dyDescent="0.2">
      <c r="A99" s="36"/>
      <c r="C99" s="36"/>
      <c r="D99" s="36"/>
      <c r="E99" s="36"/>
      <c r="F99" s="36"/>
      <c r="H99" s="36"/>
      <c r="I99" s="36"/>
      <c r="J99" s="36"/>
    </row>
    <row r="100" spans="1:10" x14ac:dyDescent="0.2">
      <c r="A100" s="36"/>
      <c r="C100" s="36"/>
      <c r="D100" s="36"/>
      <c r="E100" s="36"/>
      <c r="F100" s="36"/>
      <c r="H100" s="36"/>
      <c r="I100" s="36"/>
      <c r="J100" s="36"/>
    </row>
    <row r="101" spans="1:10" x14ac:dyDescent="0.2">
      <c r="A101" s="36"/>
      <c r="C101" s="36"/>
      <c r="D101" s="36"/>
      <c r="E101" s="36"/>
      <c r="F101" s="36"/>
      <c r="H101" s="36"/>
      <c r="I101" s="36"/>
      <c r="J101" s="36"/>
    </row>
    <row r="102" spans="1:10" x14ac:dyDescent="0.2">
      <c r="A102" s="36"/>
      <c r="C102" s="36"/>
      <c r="D102" s="36"/>
      <c r="E102" s="36"/>
      <c r="F102" s="36"/>
      <c r="H102" s="36"/>
      <c r="I102" s="36"/>
      <c r="J102" s="36"/>
    </row>
    <row r="103" spans="1:10" x14ac:dyDescent="0.2">
      <c r="A103" s="36"/>
      <c r="C103" s="36"/>
      <c r="D103" s="36"/>
      <c r="E103" s="36"/>
      <c r="F103" s="36"/>
      <c r="H103" s="36"/>
      <c r="I103" s="36"/>
      <c r="J103" s="36"/>
    </row>
    <row r="104" spans="1:10" x14ac:dyDescent="0.2">
      <c r="A104" s="36"/>
      <c r="C104" s="36"/>
      <c r="D104" s="36"/>
      <c r="E104" s="36"/>
      <c r="F104" s="36"/>
      <c r="H104" s="36"/>
      <c r="I104" s="36"/>
      <c r="J104" s="36"/>
    </row>
    <row r="105" spans="1:10" x14ac:dyDescent="0.2">
      <c r="A105" s="36"/>
      <c r="C105" s="36"/>
      <c r="D105" s="36"/>
      <c r="E105" s="36"/>
      <c r="F105" s="36"/>
      <c r="H105" s="36"/>
      <c r="I105" s="36"/>
      <c r="J105" s="36"/>
    </row>
    <row r="106" spans="1:10" x14ac:dyDescent="0.2">
      <c r="A106" s="36"/>
      <c r="C106" s="36"/>
      <c r="D106" s="36"/>
      <c r="E106" s="36"/>
      <c r="F106" s="36"/>
      <c r="H106" s="36"/>
      <c r="I106" s="36"/>
      <c r="J106" s="36"/>
    </row>
    <row r="107" spans="1:10" x14ac:dyDescent="0.2">
      <c r="A107" s="36"/>
      <c r="C107" s="36"/>
      <c r="D107" s="36"/>
      <c r="E107" s="36"/>
      <c r="F107" s="36"/>
      <c r="H107" s="36"/>
      <c r="I107" s="36"/>
      <c r="J107" s="36"/>
    </row>
    <row r="108" spans="1:10" x14ac:dyDescent="0.2">
      <c r="A108" s="36"/>
      <c r="C108" s="36"/>
      <c r="D108" s="36"/>
      <c r="E108" s="36"/>
      <c r="F108" s="36"/>
      <c r="H108" s="36"/>
      <c r="I108" s="36"/>
      <c r="J108" s="36"/>
    </row>
    <row r="109" spans="1:10" x14ac:dyDescent="0.2">
      <c r="A109" s="36"/>
      <c r="C109" s="36"/>
      <c r="D109" s="36"/>
      <c r="E109" s="36"/>
      <c r="F109" s="36"/>
      <c r="H109" s="36"/>
      <c r="I109" s="36"/>
      <c r="J109" s="36"/>
    </row>
    <row r="110" spans="1:10" x14ac:dyDescent="0.2">
      <c r="A110" s="36"/>
      <c r="C110" s="36"/>
      <c r="D110" s="36"/>
      <c r="E110" s="36"/>
      <c r="F110" s="36"/>
      <c r="H110" s="36"/>
      <c r="I110" s="36"/>
      <c r="J110" s="36"/>
    </row>
    <row r="111" spans="1:10" x14ac:dyDescent="0.2">
      <c r="A111" s="36"/>
      <c r="C111" s="36"/>
      <c r="D111" s="36"/>
      <c r="E111" s="36"/>
      <c r="F111" s="36"/>
      <c r="H111" s="36"/>
      <c r="I111" s="36"/>
      <c r="J111" s="36"/>
    </row>
    <row r="112" spans="1:10" x14ac:dyDescent="0.2">
      <c r="A112" s="36"/>
      <c r="C112" s="36"/>
      <c r="D112" s="36"/>
      <c r="E112" s="36"/>
      <c r="F112" s="36"/>
      <c r="H112" s="36"/>
      <c r="I112" s="36"/>
      <c r="J112" s="36"/>
    </row>
    <row r="113" spans="1:10" x14ac:dyDescent="0.2">
      <c r="A113" s="36"/>
      <c r="C113" s="36"/>
      <c r="D113" s="36"/>
      <c r="E113" s="36"/>
      <c r="F113" s="36"/>
      <c r="H113" s="36"/>
      <c r="I113" s="36"/>
      <c r="J113" s="36"/>
    </row>
    <row r="114" spans="1:10" x14ac:dyDescent="0.2">
      <c r="A114" s="36"/>
      <c r="C114" s="36"/>
      <c r="D114" s="36"/>
      <c r="E114" s="36"/>
      <c r="F114" s="36"/>
      <c r="H114" s="36"/>
      <c r="I114" s="36"/>
      <c r="J114" s="36"/>
    </row>
    <row r="115" spans="1:10" x14ac:dyDescent="0.2">
      <c r="A115" s="36"/>
      <c r="C115" s="36"/>
      <c r="D115" s="36"/>
      <c r="E115" s="36"/>
      <c r="F115" s="36"/>
      <c r="H115" s="36"/>
      <c r="I115" s="36"/>
      <c r="J115" s="36"/>
    </row>
    <row r="116" spans="1:10" x14ac:dyDescent="0.2">
      <c r="A116" s="36"/>
      <c r="C116" s="36"/>
      <c r="D116" s="36"/>
      <c r="E116" s="36"/>
      <c r="F116" s="36"/>
      <c r="H116" s="36"/>
      <c r="I116" s="36"/>
      <c r="J116" s="36"/>
    </row>
    <row r="117" spans="1:10" x14ac:dyDescent="0.2">
      <c r="A117" s="36"/>
      <c r="C117" s="36"/>
      <c r="D117" s="36"/>
      <c r="E117" s="36"/>
      <c r="F117" s="36"/>
      <c r="H117" s="36"/>
      <c r="I117" s="36"/>
      <c r="J117" s="36"/>
    </row>
    <row r="118" spans="1:10" x14ac:dyDescent="0.2">
      <c r="A118" s="36"/>
      <c r="C118" s="36"/>
      <c r="D118" s="36"/>
      <c r="E118" s="36"/>
      <c r="F118" s="36"/>
      <c r="H118" s="36"/>
      <c r="I118" s="36"/>
      <c r="J118" s="36"/>
    </row>
    <row r="119" spans="1:10" x14ac:dyDescent="0.2">
      <c r="A119" s="36"/>
      <c r="C119" s="36"/>
      <c r="D119" s="36"/>
      <c r="E119" s="36"/>
      <c r="F119" s="36"/>
      <c r="H119" s="36"/>
      <c r="I119" s="36"/>
      <c r="J119" s="36"/>
    </row>
    <row r="120" spans="1:10" x14ac:dyDescent="0.2">
      <c r="A120" s="36"/>
      <c r="C120" s="36"/>
      <c r="D120" s="36"/>
      <c r="E120" s="36"/>
      <c r="F120" s="36"/>
      <c r="H120" s="36"/>
      <c r="I120" s="36"/>
      <c r="J120" s="36"/>
    </row>
    <row r="121" spans="1:10" x14ac:dyDescent="0.2">
      <c r="A121" s="36"/>
      <c r="C121" s="36"/>
      <c r="D121" s="36"/>
      <c r="E121" s="36"/>
      <c r="F121" s="36"/>
      <c r="H121" s="36"/>
      <c r="I121" s="36"/>
      <c r="J121" s="36"/>
    </row>
    <row r="122" spans="1:10" x14ac:dyDescent="0.2">
      <c r="A122" s="36"/>
      <c r="C122" s="36"/>
      <c r="D122" s="36"/>
      <c r="E122" s="36"/>
      <c r="F122" s="36"/>
      <c r="H122" s="36"/>
      <c r="I122" s="36"/>
      <c r="J122" s="36"/>
    </row>
    <row r="123" spans="1:10" x14ac:dyDescent="0.2">
      <c r="A123" s="36"/>
      <c r="C123" s="36"/>
      <c r="D123" s="36"/>
      <c r="E123" s="36"/>
      <c r="F123" s="36"/>
      <c r="H123" s="36"/>
      <c r="I123" s="36"/>
      <c r="J123" s="36"/>
    </row>
    <row r="124" spans="1:10" x14ac:dyDescent="0.2">
      <c r="A124" s="36"/>
      <c r="C124" s="36"/>
      <c r="D124" s="36"/>
      <c r="E124" s="36"/>
      <c r="F124" s="36"/>
      <c r="H124" s="36"/>
      <c r="I124" s="36"/>
      <c r="J124" s="36"/>
    </row>
    <row r="125" spans="1:10" x14ac:dyDescent="0.2">
      <c r="A125" s="36"/>
      <c r="C125" s="36"/>
      <c r="D125" s="36"/>
      <c r="E125" s="36"/>
      <c r="F125" s="36"/>
      <c r="H125" s="36"/>
      <c r="I125" s="36"/>
      <c r="J125" s="36"/>
    </row>
    <row r="126" spans="1:10" x14ac:dyDescent="0.2">
      <c r="A126" s="36"/>
      <c r="C126" s="36"/>
      <c r="D126" s="36"/>
      <c r="E126" s="36"/>
      <c r="F126" s="36"/>
      <c r="H126" s="36"/>
      <c r="I126" s="36"/>
      <c r="J126" s="36"/>
    </row>
    <row r="127" spans="1:10" x14ac:dyDescent="0.2">
      <c r="A127" s="36"/>
      <c r="C127" s="36"/>
      <c r="D127" s="36"/>
      <c r="E127" s="36"/>
      <c r="F127" s="36"/>
      <c r="H127" s="36"/>
      <c r="I127" s="36"/>
      <c r="J127" s="36"/>
    </row>
    <row r="128" spans="1:10" x14ac:dyDescent="0.2">
      <c r="A128" s="36"/>
      <c r="C128" s="36"/>
      <c r="D128" s="36"/>
      <c r="E128" s="36"/>
      <c r="F128" s="36"/>
      <c r="H128" s="36"/>
      <c r="I128" s="36"/>
      <c r="J128" s="36"/>
    </row>
    <row r="129" spans="1:10" x14ac:dyDescent="0.2">
      <c r="A129" s="36"/>
      <c r="C129" s="36"/>
      <c r="D129" s="36"/>
      <c r="E129" s="36"/>
      <c r="F129" s="36"/>
      <c r="H129" s="36"/>
      <c r="I129" s="36"/>
      <c r="J129" s="36"/>
    </row>
    <row r="130" spans="1:10" x14ac:dyDescent="0.2">
      <c r="A130" s="36"/>
      <c r="C130" s="36"/>
      <c r="D130" s="36"/>
      <c r="E130" s="36"/>
      <c r="F130" s="36"/>
      <c r="H130" s="36"/>
      <c r="I130" s="36"/>
      <c r="J130" s="36"/>
    </row>
    <row r="131" spans="1:10" x14ac:dyDescent="0.2">
      <c r="A131" s="36"/>
      <c r="C131" s="36"/>
      <c r="D131" s="36"/>
      <c r="E131" s="36"/>
      <c r="F131" s="36"/>
      <c r="H131" s="36"/>
      <c r="I131" s="36"/>
      <c r="J131" s="36"/>
    </row>
    <row r="132" spans="1:10" x14ac:dyDescent="0.2">
      <c r="A132" s="36"/>
      <c r="C132" s="36"/>
      <c r="D132" s="36"/>
      <c r="E132" s="36"/>
      <c r="F132" s="36"/>
      <c r="H132" s="36"/>
      <c r="I132" s="36"/>
      <c r="J132" s="36"/>
    </row>
    <row r="133" spans="1:10" x14ac:dyDescent="0.2">
      <c r="A133" s="36"/>
      <c r="C133" s="36"/>
      <c r="D133" s="36"/>
      <c r="E133" s="36"/>
      <c r="F133" s="36"/>
      <c r="H133" s="36"/>
      <c r="I133" s="36"/>
      <c r="J133" s="36"/>
    </row>
    <row r="134" spans="1:10" x14ac:dyDescent="0.2">
      <c r="A134" s="36"/>
      <c r="C134" s="36"/>
      <c r="D134" s="36"/>
      <c r="E134" s="36"/>
      <c r="F134" s="36"/>
      <c r="H134" s="36"/>
      <c r="I134" s="36"/>
      <c r="J134" s="36"/>
    </row>
    <row r="135" spans="1:10" x14ac:dyDescent="0.2">
      <c r="A135" s="36"/>
      <c r="C135" s="36"/>
      <c r="D135" s="36"/>
      <c r="E135" s="36"/>
      <c r="F135" s="36"/>
      <c r="H135" s="36"/>
      <c r="I135" s="36"/>
      <c r="J135" s="36"/>
    </row>
    <row r="136" spans="1:10" x14ac:dyDescent="0.2">
      <c r="A136" s="36"/>
      <c r="C136" s="36"/>
      <c r="D136" s="36"/>
      <c r="E136" s="36"/>
      <c r="F136" s="36"/>
      <c r="H136" s="36"/>
      <c r="I136" s="36"/>
      <c r="J136" s="36"/>
    </row>
    <row r="137" spans="1:10" x14ac:dyDescent="0.2">
      <c r="A137" s="36"/>
      <c r="C137" s="36"/>
      <c r="D137" s="36"/>
      <c r="E137" s="36"/>
      <c r="F137" s="36"/>
      <c r="H137" s="36"/>
      <c r="I137" s="36"/>
      <c r="J137" s="36"/>
    </row>
    <row r="138" spans="1:10" x14ac:dyDescent="0.2">
      <c r="A138" s="36"/>
      <c r="C138" s="36"/>
      <c r="D138" s="36"/>
      <c r="E138" s="36"/>
      <c r="F138" s="36"/>
      <c r="H138" s="36"/>
      <c r="I138" s="36"/>
      <c r="J138" s="36"/>
    </row>
    <row r="139" spans="1:10" x14ac:dyDescent="0.2">
      <c r="A139" s="36"/>
      <c r="C139" s="36"/>
      <c r="D139" s="36"/>
      <c r="E139" s="36"/>
      <c r="F139" s="36"/>
      <c r="H139" s="36"/>
      <c r="I139" s="36"/>
      <c r="J139" s="36"/>
    </row>
    <row r="140" spans="1:10" x14ac:dyDescent="0.2">
      <c r="A140" s="36"/>
      <c r="C140" s="36"/>
      <c r="D140" s="36"/>
      <c r="E140" s="36"/>
      <c r="F140" s="36"/>
      <c r="H140" s="36"/>
      <c r="I140" s="36"/>
      <c r="J140" s="36"/>
    </row>
    <row r="141" spans="1:10" x14ac:dyDescent="0.2">
      <c r="A141" s="36"/>
      <c r="C141" s="36"/>
      <c r="D141" s="36"/>
      <c r="E141" s="36"/>
      <c r="F141" s="36"/>
      <c r="H141" s="36"/>
      <c r="I141" s="36"/>
      <c r="J141" s="36"/>
    </row>
    <row r="142" spans="1:10" x14ac:dyDescent="0.2">
      <c r="A142" s="36"/>
      <c r="C142" s="36"/>
      <c r="D142" s="36"/>
      <c r="E142" s="36"/>
      <c r="F142" s="36"/>
      <c r="H142" s="36"/>
      <c r="I142" s="36"/>
      <c r="J142" s="36"/>
    </row>
    <row r="143" spans="1:10" x14ac:dyDescent="0.2">
      <c r="A143" s="36"/>
      <c r="C143" s="36"/>
      <c r="D143" s="36"/>
      <c r="E143" s="36"/>
      <c r="F143" s="36"/>
      <c r="H143" s="36"/>
      <c r="I143" s="36"/>
      <c r="J143" s="36"/>
    </row>
    <row r="144" spans="1:10" x14ac:dyDescent="0.2">
      <c r="A144" s="36"/>
      <c r="C144" s="36"/>
      <c r="D144" s="36"/>
      <c r="E144" s="36"/>
      <c r="F144" s="36"/>
      <c r="H144" s="36"/>
      <c r="I144" s="36"/>
      <c r="J144" s="36"/>
    </row>
    <row r="145" spans="1:10" x14ac:dyDescent="0.2">
      <c r="A145" s="36"/>
      <c r="C145" s="36"/>
      <c r="D145" s="36"/>
      <c r="E145" s="36"/>
      <c r="F145" s="36"/>
      <c r="H145" s="36"/>
      <c r="I145" s="36"/>
      <c r="J145" s="36"/>
    </row>
    <row r="146" spans="1:10" x14ac:dyDescent="0.2">
      <c r="A146" s="36"/>
      <c r="C146" s="36"/>
      <c r="D146" s="36"/>
      <c r="E146" s="36"/>
      <c r="F146" s="36"/>
      <c r="H146" s="36"/>
      <c r="I146" s="36"/>
      <c r="J146" s="36"/>
    </row>
    <row r="147" spans="1:10" x14ac:dyDescent="0.2">
      <c r="A147" s="36"/>
      <c r="C147" s="36"/>
      <c r="D147" s="36"/>
      <c r="E147" s="36"/>
      <c r="F147" s="36"/>
      <c r="H147" s="36"/>
      <c r="I147" s="36"/>
      <c r="J147" s="36"/>
    </row>
    <row r="148" spans="1:10" x14ac:dyDescent="0.2">
      <c r="A148" s="36"/>
      <c r="C148" s="36"/>
      <c r="D148" s="36"/>
      <c r="E148" s="36"/>
      <c r="F148" s="36"/>
      <c r="H148" s="36"/>
      <c r="I148" s="36"/>
      <c r="J148" s="36"/>
    </row>
    <row r="149" spans="1:10" x14ac:dyDescent="0.2">
      <c r="A149" s="36"/>
      <c r="C149" s="36"/>
      <c r="D149" s="36"/>
      <c r="E149" s="36"/>
      <c r="F149" s="36"/>
      <c r="H149" s="36"/>
      <c r="I149" s="36"/>
      <c r="J149" s="36"/>
    </row>
    <row r="150" spans="1:10" x14ac:dyDescent="0.2">
      <c r="A150" s="36"/>
      <c r="C150" s="36"/>
      <c r="D150" s="36"/>
      <c r="E150" s="36"/>
      <c r="F150" s="36"/>
      <c r="H150" s="36"/>
      <c r="I150" s="36"/>
      <c r="J150" s="36"/>
    </row>
    <row r="151" spans="1:10" x14ac:dyDescent="0.2">
      <c r="A151" s="36"/>
      <c r="C151" s="36"/>
      <c r="D151" s="36"/>
      <c r="E151" s="36"/>
      <c r="F151" s="36"/>
      <c r="H151" s="36"/>
      <c r="I151" s="36"/>
      <c r="J151" s="36"/>
    </row>
    <row r="152" spans="1:10" x14ac:dyDescent="0.2">
      <c r="A152" s="36"/>
      <c r="C152" s="36"/>
      <c r="D152" s="36"/>
      <c r="E152" s="36"/>
      <c r="F152" s="36"/>
      <c r="H152" s="36"/>
      <c r="I152" s="36"/>
      <c r="J152" s="36"/>
    </row>
    <row r="153" spans="1:10" x14ac:dyDescent="0.2">
      <c r="A153" s="36"/>
      <c r="C153" s="36"/>
      <c r="D153" s="36"/>
      <c r="E153" s="36"/>
      <c r="F153" s="36"/>
      <c r="H153" s="36"/>
      <c r="I153" s="36"/>
      <c r="J153" s="36"/>
    </row>
    <row r="154" spans="1:10" x14ac:dyDescent="0.2">
      <c r="A154" s="36"/>
      <c r="C154" s="36"/>
      <c r="D154" s="36"/>
      <c r="E154" s="36"/>
      <c r="F154" s="36"/>
      <c r="H154" s="36"/>
      <c r="I154" s="36"/>
      <c r="J154" s="36"/>
    </row>
    <row r="155" spans="1:10" x14ac:dyDescent="0.2">
      <c r="A155" s="36"/>
      <c r="C155" s="36"/>
      <c r="D155" s="36"/>
      <c r="E155" s="36"/>
      <c r="F155" s="36"/>
      <c r="H155" s="36"/>
      <c r="I155" s="36"/>
      <c r="J155" s="36"/>
    </row>
    <row r="156" spans="1:10" x14ac:dyDescent="0.2">
      <c r="A156" s="36"/>
      <c r="C156" s="36"/>
      <c r="D156" s="36"/>
      <c r="E156" s="36"/>
      <c r="F156" s="36"/>
      <c r="H156" s="36"/>
      <c r="I156" s="36"/>
      <c r="J156" s="36"/>
    </row>
    <row r="157" spans="1:10" x14ac:dyDescent="0.2">
      <c r="A157" s="36"/>
      <c r="C157" s="36"/>
      <c r="D157" s="36"/>
      <c r="E157" s="36"/>
      <c r="F157" s="36"/>
      <c r="H157" s="36"/>
      <c r="I157" s="36"/>
      <c r="J157" s="36"/>
    </row>
    <row r="158" spans="1:10" x14ac:dyDescent="0.2">
      <c r="A158" s="36"/>
      <c r="C158" s="36"/>
      <c r="D158" s="36"/>
      <c r="E158" s="36"/>
      <c r="F158" s="36"/>
      <c r="H158" s="36"/>
      <c r="I158" s="36"/>
      <c r="J158" s="36"/>
    </row>
    <row r="159" spans="1:10" x14ac:dyDescent="0.2">
      <c r="A159" s="36"/>
      <c r="C159" s="36"/>
      <c r="D159" s="36"/>
      <c r="E159" s="36"/>
      <c r="F159" s="36"/>
      <c r="H159" s="36"/>
      <c r="I159" s="36"/>
      <c r="J159" s="36"/>
    </row>
    <row r="160" spans="1:10" x14ac:dyDescent="0.2">
      <c r="A160" s="36"/>
      <c r="C160" s="36"/>
      <c r="D160" s="36"/>
      <c r="E160" s="36"/>
      <c r="F160" s="36"/>
      <c r="H160" s="36"/>
      <c r="I160" s="36"/>
      <c r="J160" s="36"/>
    </row>
    <row r="161" spans="1:10" x14ac:dyDescent="0.2">
      <c r="A161" s="36"/>
      <c r="C161" s="36"/>
      <c r="D161" s="36"/>
      <c r="E161" s="36"/>
      <c r="F161" s="36"/>
      <c r="H161" s="36"/>
      <c r="I161" s="36"/>
      <c r="J161" s="36"/>
    </row>
    <row r="162" spans="1:10" x14ac:dyDescent="0.2">
      <c r="A162" s="36"/>
      <c r="C162" s="36"/>
      <c r="D162" s="36"/>
      <c r="E162" s="36"/>
      <c r="F162" s="36"/>
      <c r="H162" s="36"/>
      <c r="I162" s="36"/>
      <c r="J162" s="36"/>
    </row>
    <row r="163" spans="1:10" x14ac:dyDescent="0.2">
      <c r="A163" s="36"/>
      <c r="C163" s="36"/>
      <c r="D163" s="36"/>
      <c r="E163" s="36"/>
      <c r="F163" s="36"/>
      <c r="H163" s="36"/>
      <c r="I163" s="36"/>
      <c r="J163" s="36"/>
    </row>
    <row r="164" spans="1:10" x14ac:dyDescent="0.2">
      <c r="A164" s="36"/>
      <c r="C164" s="36"/>
      <c r="D164" s="36"/>
      <c r="E164" s="36"/>
      <c r="F164" s="36"/>
      <c r="H164" s="36"/>
      <c r="I164" s="36"/>
      <c r="J164" s="36"/>
    </row>
    <row r="165" spans="1:10" x14ac:dyDescent="0.2">
      <c r="A165" s="36"/>
      <c r="C165" s="36"/>
      <c r="D165" s="36"/>
      <c r="E165" s="36"/>
      <c r="F165" s="36"/>
      <c r="H165" s="36"/>
      <c r="I165" s="36"/>
      <c r="J165" s="36"/>
    </row>
    <row r="166" spans="1:10" x14ac:dyDescent="0.2">
      <c r="A166" s="36"/>
      <c r="C166" s="36"/>
      <c r="D166" s="36"/>
      <c r="E166" s="36"/>
      <c r="F166" s="36"/>
      <c r="H166" s="36"/>
      <c r="I166" s="36"/>
      <c r="J166" s="36"/>
    </row>
    <row r="167" spans="1:10" x14ac:dyDescent="0.2">
      <c r="A167" s="36"/>
      <c r="C167" s="36"/>
      <c r="D167" s="36"/>
      <c r="E167" s="36"/>
      <c r="F167" s="36"/>
      <c r="H167" s="36"/>
      <c r="I167" s="36"/>
      <c r="J167" s="36"/>
    </row>
    <row r="168" spans="1:10" x14ac:dyDescent="0.2">
      <c r="A168" s="36"/>
      <c r="C168" s="36"/>
      <c r="D168" s="36"/>
      <c r="E168" s="36"/>
      <c r="F168" s="36"/>
      <c r="H168" s="36"/>
      <c r="I168" s="36"/>
      <c r="J168" s="36"/>
    </row>
    <row r="169" spans="1:10" x14ac:dyDescent="0.2">
      <c r="A169" s="36"/>
      <c r="C169" s="36"/>
      <c r="D169" s="36"/>
      <c r="E169" s="36"/>
      <c r="F169" s="36"/>
      <c r="H169" s="36"/>
      <c r="I169" s="36"/>
      <c r="J169" s="36"/>
    </row>
    <row r="170" spans="1:10" x14ac:dyDescent="0.2">
      <c r="A170" s="36"/>
      <c r="C170" s="36"/>
      <c r="D170" s="36"/>
      <c r="E170" s="36"/>
      <c r="F170" s="36"/>
      <c r="H170" s="36"/>
      <c r="I170" s="36"/>
      <c r="J170" s="36"/>
    </row>
    <row r="171" spans="1:10" x14ac:dyDescent="0.2">
      <c r="A171" s="36"/>
      <c r="C171" s="36"/>
      <c r="D171" s="36"/>
      <c r="E171" s="36"/>
      <c r="F171" s="36"/>
      <c r="H171" s="36"/>
      <c r="I171" s="36"/>
      <c r="J171" s="36"/>
    </row>
    <row r="172" spans="1:10" x14ac:dyDescent="0.2">
      <c r="A172" s="36"/>
      <c r="C172" s="36"/>
      <c r="D172" s="36"/>
      <c r="E172" s="36"/>
      <c r="F172" s="36"/>
      <c r="H172" s="36"/>
      <c r="I172" s="36"/>
      <c r="J172" s="36"/>
    </row>
    <row r="173" spans="1:10" x14ac:dyDescent="0.2">
      <c r="A173" s="36"/>
      <c r="C173" s="36"/>
      <c r="D173" s="36"/>
      <c r="E173" s="36"/>
      <c r="F173" s="36"/>
      <c r="H173" s="36"/>
      <c r="I173" s="36"/>
      <c r="J173" s="36"/>
    </row>
    <row r="174" spans="1:10" x14ac:dyDescent="0.2">
      <c r="A174" s="36"/>
      <c r="C174" s="36"/>
      <c r="D174" s="36"/>
      <c r="E174" s="36"/>
      <c r="F174" s="36"/>
      <c r="H174" s="36"/>
      <c r="I174" s="36"/>
      <c r="J174" s="36"/>
    </row>
    <row r="175" spans="1:10" x14ac:dyDescent="0.2">
      <c r="A175" s="36"/>
      <c r="C175" s="36"/>
      <c r="D175" s="36"/>
      <c r="E175" s="36"/>
      <c r="F175" s="36"/>
      <c r="H175" s="36"/>
      <c r="I175" s="36"/>
      <c r="J175" s="36"/>
    </row>
    <row r="176" spans="1:10" x14ac:dyDescent="0.2">
      <c r="A176" s="36"/>
      <c r="C176" s="36"/>
      <c r="D176" s="36"/>
      <c r="E176" s="36"/>
      <c r="F176" s="36"/>
      <c r="H176" s="36"/>
      <c r="I176" s="36"/>
      <c r="J176" s="36"/>
    </row>
    <row r="177" spans="1:10" x14ac:dyDescent="0.2">
      <c r="A177" s="36"/>
      <c r="C177" s="36"/>
      <c r="D177" s="36"/>
      <c r="E177" s="36"/>
      <c r="F177" s="36"/>
      <c r="H177" s="36"/>
      <c r="I177" s="36"/>
      <c r="J177" s="36"/>
    </row>
    <row r="178" spans="1:10" x14ac:dyDescent="0.2">
      <c r="A178" s="36"/>
      <c r="C178" s="36"/>
      <c r="D178" s="36"/>
      <c r="E178" s="36"/>
      <c r="F178" s="36"/>
      <c r="H178" s="36"/>
      <c r="I178" s="36"/>
      <c r="J178" s="36"/>
    </row>
    <row r="179" spans="1:10" x14ac:dyDescent="0.2">
      <c r="A179" s="36"/>
      <c r="C179" s="36"/>
      <c r="D179" s="36"/>
      <c r="E179" s="36"/>
      <c r="F179" s="36"/>
      <c r="H179" s="36"/>
      <c r="I179" s="36"/>
      <c r="J179" s="36"/>
    </row>
    <row r="180" spans="1:10" x14ac:dyDescent="0.2">
      <c r="A180" s="36"/>
      <c r="C180" s="36"/>
      <c r="D180" s="36"/>
      <c r="E180" s="36"/>
      <c r="F180" s="36"/>
      <c r="H180" s="36"/>
      <c r="I180" s="36"/>
      <c r="J180" s="36"/>
    </row>
    <row r="181" spans="1:10" x14ac:dyDescent="0.2">
      <c r="A181" s="36"/>
      <c r="C181" s="36"/>
      <c r="D181" s="36"/>
      <c r="E181" s="36"/>
      <c r="F181" s="36"/>
      <c r="H181" s="36"/>
      <c r="I181" s="36"/>
      <c r="J181" s="36"/>
    </row>
    <row r="182" spans="1:10" x14ac:dyDescent="0.2">
      <c r="A182" s="36"/>
      <c r="C182" s="36"/>
      <c r="D182" s="36"/>
      <c r="E182" s="36"/>
      <c r="F182" s="36"/>
      <c r="H182" s="36"/>
      <c r="I182" s="36"/>
      <c r="J182" s="36"/>
    </row>
    <row r="183" spans="1:10" x14ac:dyDescent="0.2">
      <c r="A183" s="36"/>
      <c r="C183" s="36"/>
      <c r="D183" s="36"/>
      <c r="E183" s="36"/>
      <c r="F183" s="36"/>
      <c r="H183" s="36"/>
      <c r="I183" s="36"/>
      <c r="J183" s="36"/>
    </row>
    <row r="184" spans="1:10" x14ac:dyDescent="0.2">
      <c r="A184" s="36"/>
      <c r="C184" s="36"/>
      <c r="D184" s="36"/>
      <c r="E184" s="36"/>
      <c r="F184" s="36"/>
      <c r="H184" s="36"/>
      <c r="I184" s="36"/>
      <c r="J184" s="36"/>
    </row>
    <row r="185" spans="1:10" x14ac:dyDescent="0.2">
      <c r="A185" s="36"/>
      <c r="C185" s="36"/>
      <c r="D185" s="36"/>
      <c r="E185" s="36"/>
      <c r="F185" s="36"/>
      <c r="H185" s="36"/>
      <c r="I185" s="36"/>
      <c r="J185" s="36"/>
    </row>
    <row r="186" spans="1:10" x14ac:dyDescent="0.2">
      <c r="A186" s="36"/>
      <c r="C186" s="36"/>
      <c r="D186" s="36"/>
      <c r="E186" s="36"/>
      <c r="F186" s="36"/>
      <c r="H186" s="36"/>
      <c r="I186" s="36"/>
      <c r="J186" s="36"/>
    </row>
    <row r="187" spans="1:10" x14ac:dyDescent="0.2">
      <c r="A187" s="36"/>
      <c r="C187" s="36"/>
      <c r="D187" s="36"/>
      <c r="E187" s="36"/>
      <c r="F187" s="36"/>
      <c r="H187" s="36"/>
      <c r="I187" s="36"/>
      <c r="J187" s="36"/>
    </row>
    <row r="188" spans="1:10" x14ac:dyDescent="0.2">
      <c r="A188" s="36"/>
      <c r="C188" s="36"/>
      <c r="D188" s="36"/>
      <c r="E188" s="36"/>
      <c r="F188" s="36"/>
      <c r="H188" s="36"/>
      <c r="I188" s="36"/>
      <c r="J188" s="36"/>
    </row>
    <row r="189" spans="1:10" x14ac:dyDescent="0.2">
      <c r="A189" s="36"/>
      <c r="C189" s="36"/>
      <c r="D189" s="36"/>
      <c r="E189" s="36"/>
      <c r="F189" s="36"/>
      <c r="H189" s="36"/>
      <c r="I189" s="36"/>
      <c r="J189" s="36"/>
    </row>
    <row r="190" spans="1:10" x14ac:dyDescent="0.2">
      <c r="A190" s="36"/>
      <c r="C190" s="36"/>
      <c r="D190" s="36"/>
      <c r="E190" s="36"/>
      <c r="F190" s="36"/>
      <c r="H190" s="36"/>
      <c r="I190" s="36"/>
      <c r="J190" s="36"/>
    </row>
    <row r="191" spans="1:10" x14ac:dyDescent="0.2">
      <c r="A191" s="36"/>
      <c r="C191" s="36"/>
      <c r="D191" s="36"/>
      <c r="E191" s="36"/>
      <c r="F191" s="36"/>
      <c r="H191" s="36"/>
      <c r="I191" s="36"/>
      <c r="J191" s="36"/>
    </row>
    <row r="192" spans="1:10" x14ac:dyDescent="0.2">
      <c r="A192" s="36"/>
      <c r="C192" s="36"/>
      <c r="D192" s="36"/>
      <c r="E192" s="36"/>
      <c r="F192" s="36"/>
      <c r="H192" s="36"/>
      <c r="I192" s="36"/>
      <c r="J192" s="36"/>
    </row>
    <row r="193" spans="1:10" x14ac:dyDescent="0.2">
      <c r="A193" s="36"/>
      <c r="C193" s="36"/>
      <c r="D193" s="36"/>
      <c r="E193" s="36"/>
      <c r="F193" s="36"/>
      <c r="H193" s="36"/>
      <c r="I193" s="36"/>
      <c r="J193" s="36"/>
    </row>
    <row r="194" spans="1:10" x14ac:dyDescent="0.2">
      <c r="A194" s="36"/>
      <c r="C194" s="36"/>
      <c r="D194" s="36"/>
      <c r="E194" s="36"/>
      <c r="F194" s="36"/>
      <c r="H194" s="36"/>
      <c r="I194" s="36"/>
      <c r="J194" s="36"/>
    </row>
    <row r="195" spans="1:10" x14ac:dyDescent="0.2">
      <c r="A195" s="36"/>
      <c r="C195" s="36"/>
      <c r="D195" s="36"/>
      <c r="E195" s="36"/>
      <c r="F195" s="36"/>
      <c r="H195" s="36"/>
      <c r="I195" s="36"/>
      <c r="J195" s="36"/>
    </row>
    <row r="196" spans="1:10" x14ac:dyDescent="0.2">
      <c r="A196" s="36"/>
      <c r="C196" s="36"/>
      <c r="D196" s="36"/>
      <c r="E196" s="36"/>
      <c r="F196" s="36"/>
      <c r="H196" s="36"/>
      <c r="I196" s="36"/>
      <c r="J196" s="36"/>
    </row>
    <row r="197" spans="1:10" x14ac:dyDescent="0.2">
      <c r="A197" s="36"/>
      <c r="C197" s="36"/>
      <c r="D197" s="36"/>
      <c r="E197" s="36"/>
      <c r="F197" s="36"/>
      <c r="H197" s="36"/>
      <c r="I197" s="36"/>
      <c r="J197" s="36"/>
    </row>
    <row r="198" spans="1:10" x14ac:dyDescent="0.2">
      <c r="A198" s="36"/>
      <c r="C198" s="36"/>
      <c r="D198" s="36"/>
      <c r="E198" s="36"/>
      <c r="F198" s="36"/>
      <c r="H198" s="36"/>
      <c r="I198" s="36"/>
      <c r="J198" s="36"/>
    </row>
    <row r="199" spans="1:10" x14ac:dyDescent="0.2">
      <c r="A199" s="36"/>
      <c r="C199" s="36"/>
      <c r="D199" s="36"/>
      <c r="E199" s="36"/>
      <c r="F199" s="36"/>
      <c r="H199" s="36"/>
      <c r="I199" s="36"/>
      <c r="J199" s="36"/>
    </row>
    <row r="200" spans="1:10" x14ac:dyDescent="0.2">
      <c r="A200" s="36"/>
      <c r="C200" s="36"/>
      <c r="D200" s="36"/>
      <c r="E200" s="36"/>
      <c r="F200" s="36"/>
      <c r="H200" s="36"/>
      <c r="I200" s="36"/>
      <c r="J200" s="36"/>
    </row>
    <row r="201" spans="1:10" x14ac:dyDescent="0.2">
      <c r="A201" s="36"/>
      <c r="C201" s="36"/>
      <c r="D201" s="36"/>
      <c r="E201" s="36"/>
      <c r="F201" s="36"/>
      <c r="H201" s="36"/>
      <c r="I201" s="36"/>
      <c r="J201" s="36"/>
    </row>
    <row r="202" spans="1:10" x14ac:dyDescent="0.2">
      <c r="A202" s="36"/>
      <c r="C202" s="36"/>
      <c r="D202" s="36"/>
      <c r="E202" s="36"/>
      <c r="F202" s="36"/>
      <c r="H202" s="36"/>
      <c r="I202" s="36"/>
      <c r="J202" s="36"/>
    </row>
    <row r="203" spans="1:10" x14ac:dyDescent="0.2">
      <c r="A203" s="36"/>
      <c r="C203" s="36"/>
      <c r="D203" s="36"/>
      <c r="E203" s="36"/>
      <c r="F203" s="36"/>
      <c r="H203" s="36"/>
      <c r="I203" s="36"/>
      <c r="J203" s="36"/>
    </row>
    <row r="204" spans="1:10" x14ac:dyDescent="0.2">
      <c r="A204" s="36"/>
      <c r="C204" s="36"/>
      <c r="D204" s="36"/>
      <c r="E204" s="36"/>
      <c r="F204" s="36"/>
      <c r="H204" s="36"/>
      <c r="I204" s="36"/>
      <c r="J204" s="36"/>
    </row>
    <row r="205" spans="1:10" x14ac:dyDescent="0.2">
      <c r="A205" s="36"/>
      <c r="C205" s="36"/>
      <c r="D205" s="36"/>
      <c r="E205" s="36"/>
      <c r="F205" s="36"/>
      <c r="H205" s="36"/>
      <c r="I205" s="36"/>
      <c r="J205" s="36"/>
    </row>
    <row r="206" spans="1:10" x14ac:dyDescent="0.2">
      <c r="A206" s="36"/>
      <c r="C206" s="36"/>
      <c r="D206" s="36"/>
      <c r="E206" s="36"/>
      <c r="F206" s="36"/>
      <c r="H206" s="36"/>
      <c r="I206" s="36"/>
      <c r="J206" s="36"/>
    </row>
    <row r="207" spans="1:10" x14ac:dyDescent="0.2">
      <c r="A207" s="36"/>
      <c r="C207" s="36"/>
      <c r="D207" s="36"/>
      <c r="E207" s="36"/>
      <c r="F207" s="36"/>
      <c r="H207" s="36"/>
      <c r="I207" s="36"/>
      <c r="J207" s="36"/>
    </row>
    <row r="208" spans="1:10" x14ac:dyDescent="0.2">
      <c r="A208" s="36"/>
      <c r="C208" s="36"/>
      <c r="D208" s="36"/>
      <c r="E208" s="36"/>
      <c r="F208" s="36"/>
      <c r="H208" s="36"/>
      <c r="I208" s="36"/>
      <c r="J208" s="36"/>
    </row>
    <row r="209" spans="1:10" x14ac:dyDescent="0.2">
      <c r="A209" s="36"/>
      <c r="C209" s="36"/>
      <c r="D209" s="36"/>
      <c r="E209" s="36"/>
      <c r="F209" s="36"/>
      <c r="H209" s="36"/>
      <c r="I209" s="36"/>
      <c r="J209" s="36"/>
    </row>
    <row r="210" spans="1:10" x14ac:dyDescent="0.2">
      <c r="A210" s="36"/>
      <c r="C210" s="36"/>
      <c r="D210" s="36"/>
      <c r="E210" s="36"/>
      <c r="F210" s="36"/>
      <c r="H210" s="36"/>
      <c r="I210" s="36"/>
      <c r="J210" s="36"/>
    </row>
    <row r="211" spans="1:10" x14ac:dyDescent="0.2">
      <c r="A211" s="36"/>
      <c r="C211" s="36"/>
      <c r="D211" s="36"/>
      <c r="E211" s="36"/>
      <c r="F211" s="36"/>
      <c r="H211" s="36"/>
      <c r="I211" s="36"/>
      <c r="J211" s="36"/>
    </row>
    <row r="212" spans="1:10" x14ac:dyDescent="0.2">
      <c r="A212" s="36"/>
      <c r="C212" s="36"/>
      <c r="D212" s="36"/>
      <c r="E212" s="36"/>
      <c r="F212" s="36"/>
      <c r="H212" s="36"/>
      <c r="I212" s="36"/>
      <c r="J212" s="36"/>
    </row>
    <row r="213" spans="1:10" x14ac:dyDescent="0.2">
      <c r="A213" s="36"/>
      <c r="C213" s="36"/>
      <c r="D213" s="36"/>
      <c r="E213" s="36"/>
      <c r="F213" s="36"/>
      <c r="H213" s="36"/>
      <c r="I213" s="36"/>
      <c r="J213" s="36"/>
    </row>
    <row r="214" spans="1:10" x14ac:dyDescent="0.2">
      <c r="A214" s="36"/>
      <c r="C214" s="36"/>
      <c r="D214" s="36"/>
      <c r="E214" s="36"/>
      <c r="F214" s="36"/>
      <c r="H214" s="36"/>
      <c r="I214" s="36"/>
      <c r="J214" s="36"/>
    </row>
    <row r="215" spans="1:10" x14ac:dyDescent="0.2">
      <c r="A215" s="36"/>
      <c r="C215" s="36"/>
      <c r="D215" s="36"/>
      <c r="E215" s="36"/>
      <c r="F215" s="36"/>
      <c r="H215" s="36"/>
      <c r="I215" s="36"/>
      <c r="J215" s="36"/>
    </row>
    <row r="216" spans="1:10" x14ac:dyDescent="0.2">
      <c r="A216" s="36"/>
      <c r="C216" s="36"/>
      <c r="D216" s="36"/>
      <c r="E216" s="36"/>
      <c r="F216" s="36"/>
      <c r="H216" s="36"/>
      <c r="I216" s="36"/>
      <c r="J216" s="36"/>
    </row>
    <row r="217" spans="1:10" x14ac:dyDescent="0.2">
      <c r="A217" s="36"/>
      <c r="C217" s="36"/>
      <c r="D217" s="36"/>
      <c r="E217" s="36"/>
      <c r="F217" s="36"/>
      <c r="H217" s="36"/>
      <c r="I217" s="36"/>
      <c r="J217" s="36"/>
    </row>
    <row r="218" spans="1:10" x14ac:dyDescent="0.2">
      <c r="A218" s="36"/>
      <c r="C218" s="36"/>
      <c r="D218" s="36"/>
      <c r="E218" s="36"/>
      <c r="F218" s="36"/>
      <c r="H218" s="36"/>
      <c r="I218" s="36"/>
      <c r="J218" s="36"/>
    </row>
    <row r="219" spans="1:10" x14ac:dyDescent="0.2">
      <c r="A219" s="36"/>
      <c r="C219" s="36"/>
      <c r="D219" s="36"/>
      <c r="E219" s="36"/>
      <c r="F219" s="36"/>
      <c r="H219" s="36"/>
      <c r="I219" s="36"/>
      <c r="J219" s="36"/>
    </row>
    <row r="220" spans="1:10" x14ac:dyDescent="0.2">
      <c r="A220" s="36"/>
      <c r="C220" s="36"/>
      <c r="D220" s="36"/>
      <c r="E220" s="36"/>
      <c r="F220" s="36"/>
      <c r="H220" s="36"/>
      <c r="I220" s="36"/>
      <c r="J220" s="36"/>
    </row>
    <row r="221" spans="1:10" x14ac:dyDescent="0.2">
      <c r="A221" s="36"/>
      <c r="C221" s="36"/>
      <c r="D221" s="36"/>
      <c r="E221" s="36"/>
      <c r="F221" s="36"/>
      <c r="H221" s="36"/>
      <c r="I221" s="36"/>
      <c r="J221" s="36"/>
    </row>
    <row r="222" spans="1:10" x14ac:dyDescent="0.2">
      <c r="A222" s="36"/>
      <c r="C222" s="36"/>
      <c r="D222" s="36"/>
      <c r="E222" s="36"/>
      <c r="F222" s="36"/>
      <c r="H222" s="36"/>
      <c r="I222" s="36"/>
      <c r="J222" s="36"/>
    </row>
    <row r="223" spans="1:10" x14ac:dyDescent="0.2">
      <c r="A223" s="36"/>
      <c r="C223" s="36"/>
      <c r="D223" s="36"/>
      <c r="E223" s="36"/>
      <c r="F223" s="36"/>
      <c r="H223" s="36"/>
      <c r="I223" s="36"/>
      <c r="J223" s="36"/>
    </row>
    <row r="224" spans="1:10" x14ac:dyDescent="0.2">
      <c r="A224" s="36"/>
      <c r="C224" s="36"/>
      <c r="D224" s="36"/>
      <c r="E224" s="36"/>
      <c r="F224" s="36"/>
      <c r="H224" s="36"/>
      <c r="I224" s="36"/>
      <c r="J224" s="36"/>
    </row>
    <row r="225" spans="1:10" x14ac:dyDescent="0.2">
      <c r="A225" s="36"/>
      <c r="C225" s="36"/>
      <c r="D225" s="36"/>
      <c r="E225" s="36"/>
      <c r="F225" s="36"/>
      <c r="H225" s="36"/>
      <c r="I225" s="36"/>
      <c r="J225" s="36"/>
    </row>
    <row r="226" spans="1:10" x14ac:dyDescent="0.2">
      <c r="A226" s="36"/>
      <c r="C226" s="36"/>
      <c r="D226" s="36"/>
      <c r="E226" s="36"/>
      <c r="F226" s="36"/>
      <c r="H226" s="36"/>
      <c r="I226" s="36"/>
      <c r="J226" s="36"/>
    </row>
    <row r="227" spans="1:10" x14ac:dyDescent="0.2">
      <c r="A227" s="36"/>
      <c r="C227" s="36"/>
      <c r="D227" s="36"/>
      <c r="E227" s="36"/>
      <c r="F227" s="36"/>
      <c r="H227" s="36"/>
      <c r="I227" s="36"/>
      <c r="J227" s="36"/>
    </row>
    <row r="228" spans="1:10" x14ac:dyDescent="0.2">
      <c r="A228" s="36"/>
      <c r="C228" s="36"/>
      <c r="D228" s="36"/>
      <c r="E228" s="36"/>
      <c r="F228" s="36"/>
      <c r="H228" s="36"/>
      <c r="I228" s="36"/>
      <c r="J228" s="36"/>
    </row>
    <row r="229" spans="1:10" x14ac:dyDescent="0.2">
      <c r="A229" s="36"/>
      <c r="C229" s="36"/>
      <c r="D229" s="36"/>
      <c r="E229" s="36"/>
      <c r="F229" s="36"/>
      <c r="H229" s="36"/>
      <c r="I229" s="36"/>
      <c r="J229" s="36"/>
    </row>
    <row r="230" spans="1:10" x14ac:dyDescent="0.2">
      <c r="A230" s="36"/>
      <c r="C230" s="36"/>
      <c r="D230" s="36"/>
      <c r="E230" s="36"/>
      <c r="F230" s="36"/>
      <c r="H230" s="36"/>
      <c r="I230" s="36"/>
      <c r="J230" s="36"/>
    </row>
    <row r="231" spans="1:10" x14ac:dyDescent="0.2">
      <c r="A231" s="36"/>
      <c r="C231" s="36"/>
      <c r="D231" s="36"/>
      <c r="E231" s="36"/>
      <c r="F231" s="36"/>
      <c r="H231" s="36"/>
      <c r="I231" s="36"/>
      <c r="J231" s="36"/>
    </row>
    <row r="232" spans="1:10" x14ac:dyDescent="0.2">
      <c r="A232" s="36"/>
      <c r="C232" s="36"/>
      <c r="D232" s="36"/>
      <c r="E232" s="36"/>
      <c r="F232" s="36"/>
      <c r="H232" s="36"/>
      <c r="I232" s="36"/>
      <c r="J232" s="36"/>
    </row>
    <row r="233" spans="1:10" x14ac:dyDescent="0.2">
      <c r="A233" s="36"/>
      <c r="C233" s="36"/>
      <c r="D233" s="36"/>
      <c r="E233" s="36"/>
      <c r="F233" s="36"/>
      <c r="H233" s="36"/>
      <c r="I233" s="36"/>
      <c r="J233" s="36"/>
    </row>
    <row r="234" spans="1:10" x14ac:dyDescent="0.2">
      <c r="A234" s="36"/>
      <c r="C234" s="36"/>
      <c r="D234" s="36"/>
      <c r="E234" s="36"/>
      <c r="F234" s="36"/>
      <c r="H234" s="36"/>
      <c r="I234" s="36"/>
      <c r="J234" s="36"/>
    </row>
    <row r="235" spans="1:10" x14ac:dyDescent="0.2">
      <c r="A235" s="36"/>
      <c r="C235" s="36"/>
      <c r="D235" s="36"/>
      <c r="E235" s="36"/>
      <c r="F235" s="36"/>
      <c r="H235" s="36"/>
      <c r="I235" s="36"/>
      <c r="J235" s="36"/>
    </row>
    <row r="236" spans="1:10" x14ac:dyDescent="0.2">
      <c r="A236" s="36"/>
      <c r="C236" s="36"/>
      <c r="D236" s="36"/>
      <c r="E236" s="36"/>
      <c r="F236" s="36"/>
      <c r="H236" s="36"/>
      <c r="I236" s="36"/>
      <c r="J236" s="36"/>
    </row>
    <row r="237" spans="1:10" x14ac:dyDescent="0.2">
      <c r="A237" s="36"/>
      <c r="C237" s="36"/>
      <c r="D237" s="36"/>
      <c r="E237" s="36"/>
      <c r="F237" s="36"/>
      <c r="H237" s="36"/>
      <c r="I237" s="36"/>
      <c r="J237" s="36"/>
    </row>
    <row r="238" spans="1:10" x14ac:dyDescent="0.2">
      <c r="A238" s="36"/>
      <c r="C238" s="36"/>
      <c r="D238" s="36"/>
      <c r="E238" s="36"/>
      <c r="F238" s="36"/>
      <c r="H238" s="36"/>
      <c r="I238" s="36"/>
      <c r="J238" s="36"/>
    </row>
    <row r="239" spans="1:10" x14ac:dyDescent="0.2">
      <c r="A239" s="36"/>
      <c r="C239" s="36"/>
      <c r="D239" s="36"/>
      <c r="E239" s="36"/>
      <c r="F239" s="36"/>
      <c r="H239" s="36"/>
      <c r="I239" s="36"/>
      <c r="J239" s="36"/>
    </row>
    <row r="240" spans="1:10" x14ac:dyDescent="0.2">
      <c r="A240" s="36"/>
      <c r="C240" s="36"/>
      <c r="D240" s="36"/>
      <c r="E240" s="36"/>
      <c r="F240" s="36"/>
      <c r="H240" s="36"/>
      <c r="I240" s="36"/>
      <c r="J240" s="36"/>
    </row>
    <row r="241" spans="1:10" x14ac:dyDescent="0.2">
      <c r="A241" s="36"/>
      <c r="C241" s="36"/>
      <c r="D241" s="36"/>
      <c r="E241" s="36"/>
      <c r="F241" s="36"/>
      <c r="H241" s="36"/>
      <c r="I241" s="36"/>
      <c r="J241" s="36"/>
    </row>
    <row r="242" spans="1:10" x14ac:dyDescent="0.2">
      <c r="A242" s="36"/>
      <c r="C242" s="36"/>
      <c r="D242" s="36"/>
      <c r="E242" s="36"/>
      <c r="F242" s="36"/>
      <c r="H242" s="36"/>
      <c r="I242" s="36"/>
      <c r="J242" s="36"/>
    </row>
    <row r="243" spans="1:10" x14ac:dyDescent="0.2">
      <c r="A243" s="36"/>
      <c r="C243" s="36"/>
      <c r="D243" s="36"/>
      <c r="E243" s="36"/>
      <c r="F243" s="36"/>
      <c r="H243" s="36"/>
      <c r="I243" s="36"/>
      <c r="J243" s="36"/>
    </row>
    <row r="244" spans="1:10" x14ac:dyDescent="0.2">
      <c r="A244" s="36"/>
      <c r="C244" s="36"/>
      <c r="D244" s="36"/>
      <c r="E244" s="36"/>
      <c r="F244" s="36"/>
      <c r="H244" s="36"/>
      <c r="I244" s="36"/>
      <c r="J244" s="36"/>
    </row>
    <row r="245" spans="1:10" x14ac:dyDescent="0.2">
      <c r="A245" s="36"/>
      <c r="C245" s="36"/>
      <c r="D245" s="36"/>
      <c r="E245" s="36"/>
      <c r="F245" s="36"/>
      <c r="H245" s="36"/>
      <c r="I245" s="36"/>
      <c r="J245" s="36"/>
    </row>
    <row r="246" spans="1:10" x14ac:dyDescent="0.2">
      <c r="A246" s="36"/>
      <c r="C246" s="36"/>
      <c r="D246" s="36"/>
      <c r="E246" s="36"/>
      <c r="F246" s="36"/>
      <c r="H246" s="36"/>
      <c r="I246" s="36"/>
      <c r="J246" s="36"/>
    </row>
    <row r="247" spans="1:10" x14ac:dyDescent="0.2">
      <c r="A247" s="36"/>
      <c r="C247" s="36"/>
      <c r="D247" s="36"/>
      <c r="E247" s="36"/>
      <c r="F247" s="36"/>
      <c r="H247" s="36"/>
      <c r="I247" s="36"/>
      <c r="J247" s="36"/>
    </row>
    <row r="248" spans="1:10" x14ac:dyDescent="0.2">
      <c r="A248" s="36"/>
      <c r="C248" s="36"/>
      <c r="D248" s="36"/>
      <c r="E248" s="36"/>
      <c r="F248" s="36"/>
      <c r="H248" s="36"/>
      <c r="I248" s="36"/>
      <c r="J248" s="36"/>
    </row>
    <row r="249" spans="1:10" x14ac:dyDescent="0.2">
      <c r="A249" s="36"/>
      <c r="C249" s="36"/>
      <c r="D249" s="36"/>
      <c r="E249" s="36"/>
      <c r="F249" s="36"/>
      <c r="H249" s="36"/>
      <c r="I249" s="36"/>
      <c r="J249" s="36"/>
    </row>
    <row r="250" spans="1:10" x14ac:dyDescent="0.2">
      <c r="A250" s="36"/>
      <c r="C250" s="36"/>
      <c r="D250" s="36"/>
      <c r="E250" s="36"/>
      <c r="F250" s="36"/>
      <c r="H250" s="36"/>
      <c r="I250" s="36"/>
      <c r="J250" s="36"/>
    </row>
    <row r="251" spans="1:10" x14ac:dyDescent="0.2">
      <c r="A251" s="36"/>
      <c r="C251" s="36"/>
      <c r="D251" s="36"/>
      <c r="E251" s="36"/>
      <c r="F251" s="36"/>
      <c r="H251" s="36"/>
      <c r="I251" s="36"/>
      <c r="J251" s="36"/>
    </row>
    <row r="252" spans="1:10" x14ac:dyDescent="0.2">
      <c r="A252" s="36"/>
      <c r="C252" s="36"/>
      <c r="D252" s="36"/>
      <c r="E252" s="36"/>
      <c r="F252" s="36"/>
      <c r="H252" s="36"/>
      <c r="I252" s="36"/>
      <c r="J252" s="36"/>
    </row>
    <row r="253" spans="1:10" x14ac:dyDescent="0.2">
      <c r="A253" s="36"/>
      <c r="C253" s="36"/>
      <c r="D253" s="36"/>
      <c r="E253" s="36"/>
      <c r="F253" s="36"/>
      <c r="H253" s="36"/>
      <c r="I253" s="36"/>
      <c r="J253" s="36"/>
    </row>
    <row r="254" spans="1:10" x14ac:dyDescent="0.2">
      <c r="A254" s="36"/>
      <c r="C254" s="36"/>
      <c r="D254" s="36"/>
      <c r="E254" s="36"/>
      <c r="F254" s="36"/>
      <c r="H254" s="36"/>
      <c r="I254" s="36"/>
      <c r="J254" s="36"/>
    </row>
    <row r="255" spans="1:10" x14ac:dyDescent="0.2">
      <c r="A255" s="36"/>
      <c r="C255" s="36"/>
      <c r="D255" s="36"/>
      <c r="E255" s="36"/>
      <c r="F255" s="36"/>
      <c r="H255" s="36"/>
      <c r="I255" s="36"/>
      <c r="J255" s="36"/>
    </row>
    <row r="256" spans="1:10" x14ac:dyDescent="0.2">
      <c r="A256" s="36"/>
      <c r="C256" s="36"/>
      <c r="D256" s="36"/>
      <c r="E256" s="36"/>
      <c r="F256" s="36"/>
      <c r="H256" s="36"/>
      <c r="I256" s="36"/>
      <c r="J256" s="36"/>
    </row>
    <row r="257" spans="1:10" x14ac:dyDescent="0.2">
      <c r="A257" s="36"/>
      <c r="C257" s="36"/>
      <c r="D257" s="36"/>
      <c r="E257" s="36"/>
      <c r="F257" s="36"/>
      <c r="H257" s="36"/>
      <c r="I257" s="36"/>
      <c r="J257" s="36"/>
    </row>
    <row r="258" spans="1:10" x14ac:dyDescent="0.2">
      <c r="A258" s="36"/>
      <c r="C258" s="36"/>
      <c r="D258" s="36"/>
      <c r="E258" s="36"/>
      <c r="F258" s="36"/>
      <c r="H258" s="36"/>
      <c r="I258" s="36"/>
      <c r="J258" s="36"/>
    </row>
    <row r="259" spans="1:10" x14ac:dyDescent="0.2">
      <c r="A259" s="36"/>
      <c r="C259" s="36"/>
      <c r="D259" s="36"/>
      <c r="E259" s="36"/>
      <c r="F259" s="36"/>
      <c r="H259" s="36"/>
      <c r="I259" s="36"/>
      <c r="J259" s="36"/>
    </row>
    <row r="260" spans="1:10" x14ac:dyDescent="0.2">
      <c r="A260" s="36"/>
      <c r="C260" s="36"/>
      <c r="D260" s="36"/>
      <c r="E260" s="36"/>
      <c r="F260" s="36"/>
      <c r="H260" s="36"/>
      <c r="I260" s="36"/>
      <c r="J260" s="36"/>
    </row>
    <row r="261" spans="1:10" x14ac:dyDescent="0.2">
      <c r="A261" s="36"/>
      <c r="C261" s="36"/>
      <c r="D261" s="36"/>
      <c r="E261" s="36"/>
      <c r="F261" s="36"/>
      <c r="H261" s="36"/>
      <c r="I261" s="36"/>
      <c r="J261" s="36"/>
    </row>
    <row r="262" spans="1:10" x14ac:dyDescent="0.2">
      <c r="A262" s="36"/>
      <c r="C262" s="36"/>
      <c r="D262" s="36"/>
      <c r="E262" s="36"/>
      <c r="F262" s="36"/>
      <c r="H262" s="36"/>
      <c r="I262" s="36"/>
      <c r="J262" s="36"/>
    </row>
    <row r="263" spans="1:10" x14ac:dyDescent="0.2">
      <c r="A263" s="36"/>
      <c r="C263" s="36"/>
      <c r="D263" s="36"/>
      <c r="E263" s="36"/>
      <c r="F263" s="36"/>
      <c r="H263" s="36"/>
      <c r="I263" s="36"/>
      <c r="J263" s="36"/>
    </row>
    <row r="264" spans="1:10" x14ac:dyDescent="0.2">
      <c r="A264" s="36"/>
      <c r="C264" s="36"/>
      <c r="D264" s="36"/>
      <c r="E264" s="36"/>
      <c r="F264" s="36"/>
      <c r="H264" s="36"/>
      <c r="I264" s="36"/>
      <c r="J264" s="36"/>
    </row>
    <row r="265" spans="1:10" x14ac:dyDescent="0.2">
      <c r="A265" s="36"/>
      <c r="C265" s="36"/>
      <c r="D265" s="36"/>
      <c r="E265" s="36"/>
      <c r="F265" s="36"/>
      <c r="H265" s="36"/>
      <c r="I265" s="36"/>
      <c r="J265" s="36"/>
    </row>
    <row r="266" spans="1:10" x14ac:dyDescent="0.2">
      <c r="A266" s="36"/>
      <c r="C266" s="36"/>
      <c r="D266" s="36"/>
      <c r="E266" s="36"/>
      <c r="F266" s="36"/>
      <c r="H266" s="36"/>
      <c r="I266" s="36"/>
      <c r="J266" s="36"/>
    </row>
    <row r="267" spans="1:10" x14ac:dyDescent="0.2">
      <c r="A267" s="36"/>
      <c r="C267" s="36"/>
      <c r="D267" s="36"/>
      <c r="E267" s="36"/>
      <c r="F267" s="36"/>
      <c r="H267" s="36"/>
      <c r="I267" s="36"/>
      <c r="J267" s="36"/>
    </row>
    <row r="268" spans="1:10" x14ac:dyDescent="0.2">
      <c r="A268" s="36"/>
      <c r="C268" s="36"/>
      <c r="D268" s="36"/>
      <c r="E268" s="36"/>
      <c r="F268" s="36"/>
      <c r="H268" s="36"/>
      <c r="I268" s="36"/>
      <c r="J268" s="36"/>
    </row>
    <row r="269" spans="1:10" x14ac:dyDescent="0.2">
      <c r="A269" s="36"/>
      <c r="C269" s="36"/>
      <c r="D269" s="36"/>
      <c r="E269" s="36"/>
      <c r="F269" s="36"/>
      <c r="H269" s="36"/>
      <c r="I269" s="36"/>
      <c r="J269" s="36"/>
    </row>
    <row r="270" spans="1:10" x14ac:dyDescent="0.2">
      <c r="A270" s="36"/>
      <c r="C270" s="36"/>
      <c r="D270" s="36"/>
      <c r="E270" s="36"/>
      <c r="F270" s="36"/>
      <c r="H270" s="36"/>
      <c r="I270" s="36"/>
      <c r="J270" s="36"/>
    </row>
    <row r="271" spans="1:10" x14ac:dyDescent="0.2">
      <c r="A271" s="36"/>
      <c r="C271" s="36"/>
      <c r="D271" s="36"/>
      <c r="E271" s="36"/>
      <c r="F271" s="36"/>
      <c r="H271" s="36"/>
      <c r="I271" s="36"/>
      <c r="J271" s="36"/>
    </row>
    <row r="272" spans="1:10" x14ac:dyDescent="0.2">
      <c r="A272" s="36"/>
      <c r="C272" s="36"/>
      <c r="D272" s="36"/>
      <c r="E272" s="36"/>
      <c r="F272" s="36"/>
      <c r="H272" s="36"/>
      <c r="I272" s="36"/>
      <c r="J272" s="36"/>
    </row>
    <row r="273" spans="1:10" x14ac:dyDescent="0.2">
      <c r="A273" s="36"/>
      <c r="C273" s="36"/>
      <c r="D273" s="36"/>
      <c r="E273" s="36"/>
      <c r="F273" s="36"/>
      <c r="H273" s="36"/>
      <c r="I273" s="36"/>
      <c r="J273" s="36"/>
    </row>
    <row r="274" spans="1:10" x14ac:dyDescent="0.2">
      <c r="A274" s="36"/>
      <c r="C274" s="36"/>
      <c r="D274" s="36"/>
      <c r="E274" s="36"/>
      <c r="F274" s="36"/>
      <c r="H274" s="36"/>
      <c r="I274" s="36"/>
      <c r="J274" s="36"/>
    </row>
    <row r="275" spans="1:10" x14ac:dyDescent="0.2">
      <c r="A275" s="36"/>
      <c r="C275" s="36"/>
      <c r="D275" s="36"/>
      <c r="E275" s="36"/>
      <c r="F275" s="36"/>
      <c r="H275" s="36"/>
      <c r="I275" s="36"/>
      <c r="J275" s="36"/>
    </row>
    <row r="276" spans="1:10" x14ac:dyDescent="0.2">
      <c r="A276" s="36"/>
      <c r="C276" s="36"/>
      <c r="D276" s="36"/>
      <c r="E276" s="36"/>
      <c r="F276" s="36"/>
      <c r="H276" s="36"/>
      <c r="I276" s="36"/>
      <c r="J276" s="36"/>
    </row>
    <row r="277" spans="1:10" x14ac:dyDescent="0.2">
      <c r="A277" s="36"/>
      <c r="C277" s="36"/>
      <c r="D277" s="36"/>
      <c r="E277" s="36"/>
      <c r="F277" s="36"/>
      <c r="H277" s="36"/>
      <c r="I277" s="36"/>
      <c r="J277" s="36"/>
    </row>
    <row r="278" spans="1:10" x14ac:dyDescent="0.2">
      <c r="A278" s="36"/>
      <c r="C278" s="36"/>
      <c r="D278" s="36"/>
      <c r="E278" s="36"/>
      <c r="F278" s="36"/>
      <c r="H278" s="36"/>
      <c r="I278" s="36"/>
      <c r="J278" s="36"/>
    </row>
    <row r="279" spans="1:10" x14ac:dyDescent="0.2">
      <c r="A279" s="36"/>
      <c r="C279" s="36"/>
      <c r="D279" s="36"/>
      <c r="E279" s="36"/>
      <c r="F279" s="36"/>
      <c r="H279" s="36"/>
      <c r="I279" s="36"/>
      <c r="J279" s="36"/>
    </row>
    <row r="280" spans="1:10" x14ac:dyDescent="0.2">
      <c r="A280" s="36"/>
      <c r="C280" s="36"/>
      <c r="D280" s="36"/>
      <c r="E280" s="36"/>
      <c r="F280" s="36"/>
      <c r="H280" s="36"/>
      <c r="I280" s="36"/>
      <c r="J280" s="36"/>
    </row>
    <row r="281" spans="1:10" x14ac:dyDescent="0.2">
      <c r="A281" s="36"/>
      <c r="C281" s="36"/>
      <c r="D281" s="36"/>
      <c r="E281" s="36"/>
      <c r="F281" s="36"/>
      <c r="H281" s="36"/>
      <c r="I281" s="36"/>
      <c r="J281" s="36"/>
    </row>
    <row r="282" spans="1:10" x14ac:dyDescent="0.2">
      <c r="A282" s="36"/>
      <c r="C282" s="36"/>
      <c r="D282" s="36"/>
      <c r="E282" s="36"/>
      <c r="F282" s="36"/>
      <c r="H282" s="36"/>
      <c r="I282" s="36"/>
      <c r="J282" s="36"/>
    </row>
    <row r="283" spans="1:10" x14ac:dyDescent="0.2">
      <c r="A283" s="36"/>
      <c r="C283" s="36"/>
      <c r="D283" s="36"/>
      <c r="E283" s="36"/>
      <c r="F283" s="36"/>
      <c r="H283" s="36"/>
      <c r="I283" s="36"/>
      <c r="J283" s="36"/>
    </row>
    <row r="284" spans="1:10" x14ac:dyDescent="0.2">
      <c r="A284" s="36"/>
      <c r="C284" s="36"/>
      <c r="D284" s="36"/>
      <c r="E284" s="36"/>
      <c r="F284" s="36"/>
      <c r="H284" s="36"/>
      <c r="I284" s="36"/>
      <c r="J284" s="36"/>
    </row>
    <row r="285" spans="1:10" x14ac:dyDescent="0.2">
      <c r="A285" s="36"/>
      <c r="C285" s="36"/>
      <c r="D285" s="36"/>
      <c r="E285" s="36"/>
      <c r="F285" s="36"/>
      <c r="H285" s="36"/>
      <c r="I285" s="36"/>
      <c r="J285" s="36"/>
    </row>
    <row r="286" spans="1:10" x14ac:dyDescent="0.2">
      <c r="A286" s="36"/>
      <c r="C286" s="36"/>
      <c r="D286" s="36"/>
      <c r="E286" s="36"/>
      <c r="F286" s="36"/>
      <c r="H286" s="36"/>
      <c r="I286" s="36"/>
      <c r="J286" s="36"/>
    </row>
    <row r="287" spans="1:10" x14ac:dyDescent="0.2">
      <c r="A287" s="36"/>
      <c r="C287" s="36"/>
      <c r="D287" s="36"/>
      <c r="E287" s="36"/>
      <c r="F287" s="36"/>
      <c r="H287" s="36"/>
      <c r="I287" s="36"/>
      <c r="J287" s="36"/>
    </row>
    <row r="288" spans="1:10" x14ac:dyDescent="0.2">
      <c r="A288" s="36"/>
      <c r="C288" s="36"/>
      <c r="D288" s="36"/>
      <c r="E288" s="36"/>
      <c r="F288" s="36"/>
      <c r="H288" s="36"/>
      <c r="I288" s="36"/>
      <c r="J288" s="36"/>
    </row>
    <row r="289" spans="1:10" x14ac:dyDescent="0.2">
      <c r="A289" s="36"/>
      <c r="C289" s="36"/>
      <c r="D289" s="36"/>
      <c r="E289" s="36"/>
      <c r="F289" s="36"/>
      <c r="H289" s="36"/>
      <c r="I289" s="36"/>
      <c r="J289" s="36"/>
    </row>
    <row r="290" spans="1:10" x14ac:dyDescent="0.2">
      <c r="A290" s="36"/>
      <c r="C290" s="36"/>
      <c r="D290" s="36"/>
      <c r="E290" s="36"/>
      <c r="F290" s="36"/>
      <c r="H290" s="36"/>
      <c r="I290" s="36"/>
      <c r="J290" s="36"/>
    </row>
    <row r="291" spans="1:10" x14ac:dyDescent="0.2">
      <c r="A291" s="36"/>
      <c r="C291" s="36"/>
      <c r="D291" s="36"/>
      <c r="E291" s="36"/>
      <c r="F291" s="36"/>
      <c r="H291" s="36"/>
      <c r="I291" s="36"/>
      <c r="J291" s="36"/>
    </row>
    <row r="292" spans="1:10" x14ac:dyDescent="0.2">
      <c r="A292" s="36"/>
      <c r="C292" s="36"/>
      <c r="D292" s="36"/>
      <c r="E292" s="36"/>
      <c r="F292" s="36"/>
      <c r="H292" s="36"/>
      <c r="I292" s="36"/>
      <c r="J292" s="36"/>
    </row>
    <row r="293" spans="1:10" x14ac:dyDescent="0.2">
      <c r="A293" s="36"/>
      <c r="C293" s="36"/>
      <c r="D293" s="36"/>
      <c r="E293" s="36"/>
      <c r="F293" s="36"/>
      <c r="H293" s="36"/>
      <c r="I293" s="36"/>
      <c r="J293" s="36"/>
    </row>
    <row r="294" spans="1:10" x14ac:dyDescent="0.2">
      <c r="A294" s="36"/>
      <c r="C294" s="36"/>
      <c r="D294" s="36"/>
      <c r="E294" s="36"/>
      <c r="F294" s="36"/>
      <c r="H294" s="36"/>
      <c r="I294" s="36"/>
      <c r="J294" s="36"/>
    </row>
    <row r="295" spans="1:10" x14ac:dyDescent="0.2">
      <c r="A295" s="36"/>
      <c r="C295" s="36"/>
      <c r="D295" s="36"/>
      <c r="E295" s="36"/>
      <c r="F295" s="36"/>
      <c r="H295" s="36"/>
      <c r="I295" s="36"/>
      <c r="J295" s="36"/>
    </row>
    <row r="296" spans="1:10" x14ac:dyDescent="0.2">
      <c r="A296" s="36"/>
      <c r="C296" s="36"/>
      <c r="D296" s="36"/>
      <c r="E296" s="36"/>
      <c r="F296" s="36"/>
      <c r="H296" s="36"/>
      <c r="I296" s="36"/>
      <c r="J296" s="36"/>
    </row>
    <row r="297" spans="1:10" x14ac:dyDescent="0.2">
      <c r="A297" s="36"/>
      <c r="C297" s="36"/>
      <c r="D297" s="36"/>
      <c r="E297" s="36"/>
      <c r="F297" s="36"/>
      <c r="H297" s="36"/>
      <c r="I297" s="36"/>
      <c r="J297" s="36"/>
    </row>
    <row r="298" spans="1:10" x14ac:dyDescent="0.2">
      <c r="A298" s="36"/>
      <c r="C298" s="36"/>
      <c r="D298" s="36"/>
      <c r="E298" s="36"/>
      <c r="F298" s="36"/>
      <c r="H298" s="36"/>
      <c r="I298" s="36"/>
      <c r="J298" s="36"/>
    </row>
    <row r="299" spans="1:10" x14ac:dyDescent="0.2">
      <c r="A299" s="36"/>
      <c r="C299" s="36"/>
      <c r="D299" s="36"/>
      <c r="E299" s="36"/>
      <c r="F299" s="36"/>
      <c r="H299" s="36"/>
      <c r="I299" s="36"/>
      <c r="J299" s="36"/>
    </row>
    <row r="300" spans="1:10" x14ac:dyDescent="0.2">
      <c r="A300" s="36"/>
      <c r="C300" s="36"/>
      <c r="D300" s="36"/>
      <c r="E300" s="36"/>
      <c r="F300" s="36"/>
      <c r="H300" s="36"/>
      <c r="I300" s="36"/>
      <c r="J300" s="36"/>
    </row>
    <row r="301" spans="1:10" x14ac:dyDescent="0.2">
      <c r="A301" s="36"/>
      <c r="C301" s="36"/>
      <c r="D301" s="36"/>
      <c r="E301" s="36"/>
      <c r="F301" s="36"/>
      <c r="H301" s="36"/>
      <c r="I301" s="36"/>
      <c r="J301" s="36"/>
    </row>
    <row r="302" spans="1:10" x14ac:dyDescent="0.2">
      <c r="A302" s="36"/>
      <c r="C302" s="36"/>
      <c r="D302" s="36"/>
      <c r="E302" s="36"/>
      <c r="F302" s="36"/>
      <c r="H302" s="36"/>
      <c r="I302" s="36"/>
      <c r="J302" s="36"/>
    </row>
    <row r="303" spans="1:10" x14ac:dyDescent="0.2">
      <c r="A303" s="36"/>
      <c r="C303" s="36"/>
      <c r="D303" s="36"/>
      <c r="E303" s="36"/>
      <c r="F303" s="36"/>
      <c r="H303" s="36"/>
      <c r="I303" s="36"/>
      <c r="J303" s="36"/>
    </row>
    <row r="304" spans="1:10" x14ac:dyDescent="0.2">
      <c r="A304" s="36"/>
      <c r="C304" s="36"/>
      <c r="D304" s="36"/>
      <c r="E304" s="36"/>
      <c r="F304" s="36"/>
      <c r="H304" s="36"/>
      <c r="I304" s="36"/>
      <c r="J304" s="36"/>
    </row>
    <row r="305" spans="1:10" x14ac:dyDescent="0.2">
      <c r="A305" s="36"/>
      <c r="C305" s="36"/>
      <c r="D305" s="36"/>
      <c r="E305" s="36"/>
      <c r="F305" s="36"/>
      <c r="H305" s="36"/>
      <c r="I305" s="36"/>
      <c r="J305" s="36"/>
    </row>
    <row r="306" spans="1:10" x14ac:dyDescent="0.2">
      <c r="A306" s="36"/>
      <c r="C306" s="36"/>
      <c r="D306" s="36"/>
      <c r="E306" s="36"/>
      <c r="F306" s="36"/>
      <c r="H306" s="36"/>
      <c r="I306" s="36"/>
      <c r="J306" s="36"/>
    </row>
    <row r="307" spans="1:10" x14ac:dyDescent="0.2">
      <c r="A307" s="36"/>
      <c r="C307" s="36"/>
      <c r="D307" s="36"/>
      <c r="E307" s="36"/>
      <c r="F307" s="36"/>
      <c r="H307" s="36"/>
      <c r="I307" s="36"/>
      <c r="J307" s="36"/>
    </row>
    <row r="308" spans="1:10" x14ac:dyDescent="0.2">
      <c r="A308" s="36"/>
      <c r="C308" s="36"/>
      <c r="D308" s="36"/>
      <c r="E308" s="36"/>
      <c r="F308" s="36"/>
      <c r="H308" s="36"/>
      <c r="I308" s="36"/>
      <c r="J308" s="36"/>
    </row>
    <row r="309" spans="1:10" x14ac:dyDescent="0.2">
      <c r="A309" s="36"/>
      <c r="C309" s="36"/>
      <c r="D309" s="36"/>
      <c r="E309" s="36"/>
      <c r="F309" s="36"/>
      <c r="H309" s="36"/>
      <c r="I309" s="36"/>
      <c r="J309" s="36"/>
    </row>
    <row r="310" spans="1:10" x14ac:dyDescent="0.2">
      <c r="A310" s="36"/>
      <c r="C310" s="36"/>
      <c r="D310" s="36"/>
      <c r="E310" s="36"/>
      <c r="F310" s="36"/>
      <c r="H310" s="36"/>
      <c r="I310" s="36"/>
      <c r="J310" s="36"/>
    </row>
    <row r="311" spans="1:10" x14ac:dyDescent="0.2">
      <c r="A311" s="36"/>
      <c r="C311" s="36"/>
      <c r="D311" s="36"/>
      <c r="E311" s="36"/>
      <c r="F311" s="36"/>
      <c r="H311" s="36"/>
      <c r="I311" s="36"/>
      <c r="J311" s="36"/>
    </row>
    <row r="312" spans="1:10" x14ac:dyDescent="0.2">
      <c r="A312" s="36"/>
      <c r="C312" s="36"/>
      <c r="D312" s="36"/>
      <c r="E312" s="36"/>
      <c r="F312" s="36"/>
      <c r="H312" s="36"/>
      <c r="I312" s="36"/>
      <c r="J312" s="36"/>
    </row>
    <row r="313" spans="1:10" x14ac:dyDescent="0.2">
      <c r="A313" s="36"/>
      <c r="C313" s="36"/>
      <c r="D313" s="36"/>
      <c r="E313" s="36"/>
      <c r="F313" s="36"/>
      <c r="H313" s="36"/>
      <c r="I313" s="36"/>
      <c r="J313" s="36"/>
    </row>
    <row r="314" spans="1:10" x14ac:dyDescent="0.2">
      <c r="A314" s="36"/>
      <c r="C314" s="36"/>
      <c r="D314" s="36"/>
      <c r="E314" s="36"/>
      <c r="F314" s="36"/>
      <c r="H314" s="36"/>
      <c r="I314" s="36"/>
      <c r="J314" s="36"/>
    </row>
    <row r="315" spans="1:10" x14ac:dyDescent="0.2">
      <c r="A315" s="36"/>
      <c r="C315" s="36"/>
      <c r="D315" s="36"/>
      <c r="E315" s="36"/>
      <c r="F315" s="36"/>
      <c r="H315" s="36"/>
      <c r="I315" s="36"/>
      <c r="J315" s="36"/>
    </row>
    <row r="316" spans="1:10" x14ac:dyDescent="0.2">
      <c r="A316" s="36"/>
      <c r="C316" s="36"/>
      <c r="D316" s="36"/>
      <c r="E316" s="36"/>
      <c r="F316" s="36"/>
      <c r="H316" s="36"/>
      <c r="I316" s="36"/>
      <c r="J316" s="36"/>
    </row>
    <row r="317" spans="1:10" x14ac:dyDescent="0.2">
      <c r="A317" s="36"/>
      <c r="C317" s="36"/>
      <c r="D317" s="36"/>
      <c r="E317" s="36"/>
      <c r="F317" s="36"/>
      <c r="H317" s="36"/>
      <c r="I317" s="36"/>
      <c r="J317" s="36"/>
    </row>
    <row r="318" spans="1:10" x14ac:dyDescent="0.2">
      <c r="A318" s="36"/>
      <c r="C318" s="36"/>
      <c r="D318" s="36"/>
      <c r="E318" s="36"/>
      <c r="F318" s="36"/>
      <c r="H318" s="36"/>
      <c r="I318" s="36"/>
      <c r="J318" s="36"/>
    </row>
    <row r="319" spans="1:10" x14ac:dyDescent="0.2">
      <c r="A319" s="36"/>
      <c r="C319" s="36"/>
      <c r="D319" s="36"/>
      <c r="E319" s="36"/>
      <c r="F319" s="36"/>
      <c r="H319" s="36"/>
      <c r="I319" s="36"/>
      <c r="J319" s="36"/>
    </row>
    <row r="320" spans="1:10" x14ac:dyDescent="0.2">
      <c r="A320" s="36"/>
      <c r="C320" s="36"/>
      <c r="D320" s="36"/>
      <c r="E320" s="36"/>
      <c r="F320" s="36"/>
      <c r="H320" s="36"/>
      <c r="I320" s="36"/>
      <c r="J320" s="36"/>
    </row>
    <row r="321" spans="1:10" x14ac:dyDescent="0.2">
      <c r="A321" s="36"/>
      <c r="C321" s="36"/>
      <c r="D321" s="36"/>
      <c r="E321" s="36"/>
      <c r="F321" s="36"/>
      <c r="H321" s="36"/>
      <c r="I321" s="36"/>
      <c r="J321" s="36"/>
    </row>
    <row r="322" spans="1:10" x14ac:dyDescent="0.2">
      <c r="A322" s="36"/>
      <c r="C322" s="36"/>
      <c r="D322" s="36"/>
      <c r="E322" s="36"/>
      <c r="F322" s="36"/>
      <c r="H322" s="36"/>
      <c r="I322" s="36"/>
      <c r="J322" s="36"/>
    </row>
    <row r="323" spans="1:10" x14ac:dyDescent="0.2">
      <c r="A323" s="36"/>
      <c r="C323" s="36"/>
      <c r="D323" s="36"/>
      <c r="E323" s="36"/>
      <c r="F323" s="36"/>
      <c r="H323" s="36"/>
      <c r="I323" s="36"/>
      <c r="J323" s="36"/>
    </row>
    <row r="324" spans="1:10" x14ac:dyDescent="0.2">
      <c r="A324" s="36"/>
      <c r="C324" s="36"/>
      <c r="D324" s="36"/>
      <c r="E324" s="36"/>
      <c r="F324" s="36"/>
      <c r="H324" s="36"/>
      <c r="I324" s="36"/>
      <c r="J324" s="36"/>
    </row>
    <row r="325" spans="1:10" x14ac:dyDescent="0.2">
      <c r="A325" s="36"/>
      <c r="C325" s="36"/>
      <c r="D325" s="36"/>
      <c r="E325" s="36"/>
      <c r="F325" s="36"/>
      <c r="H325" s="36"/>
      <c r="I325" s="36"/>
      <c r="J325" s="36"/>
    </row>
    <row r="326" spans="1:10" x14ac:dyDescent="0.2">
      <c r="A326" s="36"/>
      <c r="C326" s="36"/>
      <c r="D326" s="36"/>
      <c r="E326" s="36"/>
      <c r="F326" s="36"/>
      <c r="H326" s="36"/>
      <c r="I326" s="36"/>
      <c r="J326" s="36"/>
    </row>
    <row r="327" spans="1:10" x14ac:dyDescent="0.2">
      <c r="A327" s="36"/>
      <c r="C327" s="36"/>
      <c r="D327" s="36"/>
      <c r="E327" s="36"/>
      <c r="F327" s="36"/>
      <c r="H327" s="36"/>
      <c r="I327" s="36"/>
      <c r="J327" s="36"/>
    </row>
    <row r="328" spans="1:10" x14ac:dyDescent="0.2">
      <c r="A328" s="36"/>
      <c r="C328" s="36"/>
      <c r="D328" s="36"/>
      <c r="E328" s="36"/>
      <c r="F328" s="36"/>
      <c r="H328" s="36"/>
      <c r="I328" s="36"/>
      <c r="J328" s="36"/>
    </row>
    <row r="329" spans="1:10" x14ac:dyDescent="0.2">
      <c r="A329" s="36"/>
      <c r="C329" s="36"/>
      <c r="D329" s="36"/>
      <c r="E329" s="36"/>
      <c r="F329" s="36"/>
      <c r="H329" s="36"/>
      <c r="I329" s="36"/>
      <c r="J329" s="36"/>
    </row>
    <row r="330" spans="1:10" x14ac:dyDescent="0.2">
      <c r="A330" s="36"/>
      <c r="C330" s="36"/>
      <c r="D330" s="36"/>
      <c r="E330" s="36"/>
      <c r="F330" s="36"/>
      <c r="H330" s="36"/>
      <c r="I330" s="36"/>
      <c r="J330" s="36"/>
    </row>
    <row r="331" spans="1:10" x14ac:dyDescent="0.2">
      <c r="A331" s="36"/>
      <c r="C331" s="36"/>
      <c r="D331" s="36"/>
      <c r="E331" s="36"/>
      <c r="F331" s="36"/>
      <c r="H331" s="36"/>
      <c r="I331" s="36"/>
      <c r="J331" s="36"/>
    </row>
    <row r="332" spans="1:10" x14ac:dyDescent="0.2">
      <c r="A332" s="36"/>
      <c r="C332" s="36"/>
      <c r="D332" s="36"/>
      <c r="E332" s="36"/>
      <c r="F332" s="36"/>
      <c r="H332" s="36"/>
      <c r="I332" s="36"/>
      <c r="J332" s="36"/>
    </row>
    <row r="333" spans="1:10" x14ac:dyDescent="0.2">
      <c r="A333" s="36"/>
      <c r="C333" s="36"/>
      <c r="D333" s="36"/>
      <c r="E333" s="36"/>
      <c r="F333" s="36"/>
      <c r="H333" s="36"/>
      <c r="I333" s="36"/>
      <c r="J333" s="36"/>
    </row>
    <row r="334" spans="1:10" x14ac:dyDescent="0.2">
      <c r="A334" s="36"/>
      <c r="C334" s="36"/>
      <c r="D334" s="36"/>
      <c r="E334" s="36"/>
      <c r="F334" s="36"/>
      <c r="H334" s="36"/>
      <c r="I334" s="36"/>
      <c r="J334" s="36"/>
    </row>
    <row r="335" spans="1:10" x14ac:dyDescent="0.2">
      <c r="A335" s="36"/>
      <c r="C335" s="36"/>
      <c r="D335" s="36"/>
      <c r="E335" s="36"/>
      <c r="F335" s="36"/>
      <c r="H335" s="36"/>
      <c r="I335" s="36"/>
      <c r="J335" s="36"/>
    </row>
    <row r="336" spans="1:10" x14ac:dyDescent="0.2">
      <c r="A336" s="36"/>
      <c r="C336" s="36"/>
      <c r="D336" s="36"/>
      <c r="E336" s="36"/>
      <c r="F336" s="36"/>
      <c r="H336" s="36"/>
      <c r="I336" s="36"/>
      <c r="J336" s="36"/>
    </row>
    <row r="337" spans="1:10" x14ac:dyDescent="0.2">
      <c r="A337" s="36"/>
      <c r="C337" s="36"/>
      <c r="D337" s="36"/>
      <c r="E337" s="36"/>
      <c r="F337" s="36"/>
      <c r="H337" s="36"/>
      <c r="I337" s="36"/>
      <c r="J337" s="36"/>
    </row>
    <row r="338" spans="1:10" x14ac:dyDescent="0.2">
      <c r="A338" s="36"/>
      <c r="C338" s="36"/>
      <c r="D338" s="36"/>
      <c r="E338" s="36"/>
      <c r="F338" s="36"/>
      <c r="H338" s="36"/>
      <c r="I338" s="36"/>
      <c r="J338" s="36"/>
    </row>
    <row r="339" spans="1:10" x14ac:dyDescent="0.2">
      <c r="A339" s="36"/>
      <c r="C339" s="36"/>
      <c r="D339" s="36"/>
      <c r="E339" s="36"/>
      <c r="F339" s="36"/>
      <c r="H339" s="36"/>
      <c r="I339" s="36"/>
      <c r="J339" s="36"/>
    </row>
    <row r="340" spans="1:10" x14ac:dyDescent="0.2">
      <c r="A340" s="36"/>
      <c r="C340" s="36"/>
      <c r="D340" s="36"/>
      <c r="E340" s="36"/>
      <c r="F340" s="36"/>
      <c r="H340" s="36"/>
      <c r="I340" s="36"/>
      <c r="J340" s="36"/>
    </row>
    <row r="341" spans="1:10" x14ac:dyDescent="0.2">
      <c r="A341" s="36"/>
      <c r="C341" s="36"/>
      <c r="D341" s="36"/>
      <c r="E341" s="36"/>
      <c r="F341" s="36"/>
      <c r="H341" s="36"/>
      <c r="I341" s="36"/>
      <c r="J341" s="36"/>
    </row>
    <row r="342" spans="1:10" x14ac:dyDescent="0.2">
      <c r="A342" s="36"/>
      <c r="C342" s="36"/>
      <c r="D342" s="36"/>
      <c r="E342" s="36"/>
      <c r="F342" s="36"/>
      <c r="H342" s="36"/>
      <c r="I342" s="36"/>
      <c r="J342" s="36"/>
    </row>
    <row r="343" spans="1:10" x14ac:dyDescent="0.2">
      <c r="A343" s="36"/>
      <c r="C343" s="36"/>
      <c r="D343" s="36"/>
      <c r="E343" s="36"/>
      <c r="F343" s="36"/>
      <c r="H343" s="36"/>
      <c r="I343" s="36"/>
      <c r="J343" s="36"/>
    </row>
    <row r="344" spans="1:10" x14ac:dyDescent="0.2">
      <c r="A344" s="36"/>
      <c r="C344" s="36"/>
      <c r="D344" s="36"/>
      <c r="E344" s="36"/>
      <c r="F344" s="36"/>
      <c r="H344" s="36"/>
      <c r="I344" s="36"/>
      <c r="J344" s="36"/>
    </row>
    <row r="345" spans="1:10" x14ac:dyDescent="0.2">
      <c r="A345" s="36"/>
      <c r="C345" s="36"/>
      <c r="D345" s="36"/>
      <c r="E345" s="36"/>
      <c r="F345" s="36"/>
      <c r="H345" s="36"/>
      <c r="I345" s="36"/>
      <c r="J345" s="36"/>
    </row>
    <row r="346" spans="1:10" x14ac:dyDescent="0.2">
      <c r="A346" s="36"/>
      <c r="C346" s="36"/>
      <c r="D346" s="36"/>
      <c r="E346" s="36"/>
      <c r="F346" s="36"/>
      <c r="H346" s="36"/>
      <c r="I346" s="36"/>
      <c r="J346" s="36"/>
    </row>
    <row r="347" spans="1:10" x14ac:dyDescent="0.2">
      <c r="A347" s="36"/>
      <c r="C347" s="36"/>
      <c r="D347" s="36"/>
      <c r="E347" s="36"/>
      <c r="F347" s="36"/>
      <c r="H347" s="36"/>
      <c r="I347" s="36"/>
      <c r="J347" s="36"/>
    </row>
    <row r="348" spans="1:10" x14ac:dyDescent="0.2">
      <c r="A348" s="36"/>
      <c r="C348" s="36"/>
      <c r="D348" s="36"/>
      <c r="E348" s="36"/>
      <c r="F348" s="36"/>
      <c r="H348" s="36"/>
      <c r="I348" s="36"/>
      <c r="J348" s="36"/>
    </row>
    <row r="349" spans="1:10" x14ac:dyDescent="0.2">
      <c r="A349" s="36"/>
      <c r="C349" s="36"/>
      <c r="D349" s="36"/>
      <c r="E349" s="36"/>
      <c r="F349" s="36"/>
      <c r="H349" s="36"/>
      <c r="I349" s="36"/>
      <c r="J349" s="36"/>
    </row>
    <row r="350" spans="1:10" x14ac:dyDescent="0.2">
      <c r="A350" s="36"/>
      <c r="C350" s="36"/>
      <c r="D350" s="36"/>
      <c r="E350" s="36"/>
      <c r="F350" s="36"/>
      <c r="H350" s="36"/>
      <c r="I350" s="36"/>
      <c r="J350" s="36"/>
    </row>
    <row r="351" spans="1:10" x14ac:dyDescent="0.2">
      <c r="A351" s="36"/>
      <c r="C351" s="36"/>
      <c r="D351" s="36"/>
      <c r="E351" s="36"/>
      <c r="F351" s="36"/>
      <c r="H351" s="36"/>
      <c r="I351" s="36"/>
      <c r="J351" s="36"/>
    </row>
    <row r="352" spans="1:10" x14ac:dyDescent="0.2">
      <c r="A352" s="36"/>
      <c r="C352" s="36"/>
      <c r="D352" s="36"/>
      <c r="E352" s="36"/>
      <c r="F352" s="36"/>
      <c r="H352" s="36"/>
      <c r="I352" s="36"/>
      <c r="J352" s="36"/>
    </row>
    <row r="353" spans="1:10" x14ac:dyDescent="0.2">
      <c r="A353" s="36"/>
      <c r="C353" s="36"/>
      <c r="D353" s="36"/>
      <c r="E353" s="36"/>
      <c r="F353" s="36"/>
      <c r="H353" s="36"/>
      <c r="I353" s="36"/>
      <c r="J353" s="36"/>
    </row>
    <row r="354" spans="1:10" x14ac:dyDescent="0.2">
      <c r="A354" s="36"/>
      <c r="C354" s="36"/>
      <c r="D354" s="36"/>
      <c r="E354" s="36"/>
      <c r="F354" s="36"/>
      <c r="H354" s="36"/>
      <c r="I354" s="36"/>
      <c r="J354" s="36"/>
    </row>
    <row r="355" spans="1:10" x14ac:dyDescent="0.2">
      <c r="A355" s="36"/>
      <c r="C355" s="36"/>
      <c r="D355" s="36"/>
      <c r="E355" s="36"/>
      <c r="F355" s="36"/>
      <c r="H355" s="36"/>
      <c r="I355" s="36"/>
      <c r="J355" s="36"/>
    </row>
    <row r="356" spans="1:10" x14ac:dyDescent="0.2">
      <c r="A356" s="36"/>
      <c r="C356" s="36"/>
      <c r="D356" s="36"/>
      <c r="E356" s="36"/>
      <c r="F356" s="36"/>
      <c r="H356" s="36"/>
      <c r="I356" s="36"/>
      <c r="J356" s="36"/>
    </row>
    <row r="357" spans="1:10" x14ac:dyDescent="0.2">
      <c r="A357" s="36"/>
      <c r="C357" s="36"/>
      <c r="D357" s="36"/>
      <c r="E357" s="36"/>
      <c r="F357" s="36"/>
      <c r="H357" s="36"/>
      <c r="I357" s="36"/>
      <c r="J357" s="36"/>
    </row>
    <row r="358" spans="1:10" x14ac:dyDescent="0.2">
      <c r="A358" s="36"/>
      <c r="C358" s="36"/>
      <c r="D358" s="36"/>
      <c r="E358" s="36"/>
      <c r="F358" s="36"/>
      <c r="H358" s="36"/>
      <c r="I358" s="36"/>
      <c r="J358" s="36"/>
    </row>
    <row r="359" spans="1:10" x14ac:dyDescent="0.2">
      <c r="A359" s="36"/>
      <c r="C359" s="36"/>
      <c r="D359" s="36"/>
      <c r="E359" s="36"/>
      <c r="F359" s="36"/>
      <c r="H359" s="36"/>
      <c r="I359" s="36"/>
      <c r="J359" s="36"/>
    </row>
    <row r="360" spans="1:10" x14ac:dyDescent="0.2">
      <c r="A360" s="36"/>
      <c r="C360" s="36"/>
      <c r="D360" s="36"/>
      <c r="E360" s="36"/>
      <c r="F360" s="36"/>
      <c r="H360" s="36"/>
      <c r="I360" s="36"/>
      <c r="J360" s="36"/>
    </row>
    <row r="361" spans="1:10" x14ac:dyDescent="0.2">
      <c r="A361" s="36"/>
      <c r="C361" s="36"/>
      <c r="D361" s="36"/>
      <c r="E361" s="36"/>
      <c r="F361" s="36"/>
      <c r="H361" s="36"/>
      <c r="I361" s="36"/>
      <c r="J361" s="36"/>
    </row>
    <row r="362" spans="1:10" x14ac:dyDescent="0.2">
      <c r="A362" s="36"/>
      <c r="C362" s="36"/>
      <c r="D362" s="36"/>
      <c r="E362" s="36"/>
      <c r="F362" s="36"/>
      <c r="H362" s="36"/>
      <c r="I362" s="36"/>
      <c r="J362" s="36"/>
    </row>
    <row r="363" spans="1:10" x14ac:dyDescent="0.2">
      <c r="A363" s="36"/>
      <c r="C363" s="36"/>
      <c r="D363" s="36"/>
      <c r="E363" s="36"/>
      <c r="F363" s="36"/>
      <c r="H363" s="36"/>
      <c r="I363" s="36"/>
      <c r="J363" s="36"/>
    </row>
    <row r="364" spans="1:10" x14ac:dyDescent="0.2">
      <c r="A364" s="36"/>
      <c r="C364" s="36"/>
      <c r="D364" s="36"/>
      <c r="E364" s="36"/>
      <c r="F364" s="36"/>
      <c r="H364" s="36"/>
      <c r="I364" s="36"/>
      <c r="J364" s="36"/>
    </row>
    <row r="365" spans="1:10" x14ac:dyDescent="0.2">
      <c r="A365" s="36"/>
      <c r="C365" s="36"/>
      <c r="D365" s="36"/>
      <c r="E365" s="36"/>
      <c r="F365" s="36"/>
      <c r="H365" s="36"/>
      <c r="I365" s="36"/>
      <c r="J365" s="36"/>
    </row>
    <row r="366" spans="1:10" x14ac:dyDescent="0.2">
      <c r="A366" s="36"/>
      <c r="C366" s="36"/>
      <c r="D366" s="36"/>
      <c r="E366" s="36"/>
      <c r="F366" s="36"/>
      <c r="H366" s="36"/>
      <c r="I366" s="36"/>
      <c r="J366" s="36"/>
    </row>
    <row r="367" spans="1:10" x14ac:dyDescent="0.2">
      <c r="A367" s="36"/>
      <c r="C367" s="36"/>
      <c r="D367" s="36"/>
      <c r="E367" s="36"/>
      <c r="F367" s="36"/>
      <c r="H367" s="36"/>
      <c r="I367" s="36"/>
      <c r="J367" s="36"/>
    </row>
    <row r="368" spans="1:10" x14ac:dyDescent="0.2">
      <c r="A368" s="36"/>
      <c r="C368" s="36"/>
      <c r="D368" s="36"/>
      <c r="E368" s="36"/>
      <c r="F368" s="36"/>
      <c r="H368" s="36"/>
      <c r="I368" s="36"/>
      <c r="J368" s="36"/>
    </row>
    <row r="369" spans="1:10" x14ac:dyDescent="0.2">
      <c r="A369" s="36"/>
      <c r="C369" s="36"/>
      <c r="D369" s="36"/>
      <c r="E369" s="36"/>
      <c r="F369" s="36"/>
      <c r="H369" s="36"/>
      <c r="I369" s="36"/>
      <c r="J369" s="36"/>
    </row>
    <row r="370" spans="1:10" x14ac:dyDescent="0.2">
      <c r="A370" s="36"/>
      <c r="C370" s="36"/>
      <c r="D370" s="36"/>
      <c r="E370" s="36"/>
      <c r="F370" s="36"/>
      <c r="H370" s="36"/>
      <c r="I370" s="36"/>
      <c r="J370" s="36"/>
    </row>
    <row r="371" spans="1:10" x14ac:dyDescent="0.2">
      <c r="A371" s="36"/>
      <c r="C371" s="36"/>
      <c r="D371" s="36"/>
      <c r="E371" s="36"/>
      <c r="F371" s="36"/>
      <c r="H371" s="36"/>
      <c r="I371" s="36"/>
      <c r="J371" s="36"/>
    </row>
    <row r="372" spans="1:10" x14ac:dyDescent="0.2">
      <c r="A372" s="36"/>
      <c r="C372" s="36"/>
      <c r="D372" s="36"/>
      <c r="E372" s="36"/>
      <c r="F372" s="36"/>
      <c r="H372" s="36"/>
      <c r="I372" s="36"/>
      <c r="J372" s="36"/>
    </row>
    <row r="373" spans="1:10" x14ac:dyDescent="0.2">
      <c r="A373" s="36"/>
      <c r="C373" s="36"/>
      <c r="D373" s="36"/>
      <c r="E373" s="36"/>
      <c r="F373" s="36"/>
      <c r="H373" s="36"/>
      <c r="I373" s="36"/>
      <c r="J373" s="36"/>
    </row>
    <row r="374" spans="1:10" x14ac:dyDescent="0.2">
      <c r="A374" s="36"/>
      <c r="C374" s="36"/>
      <c r="D374" s="36"/>
      <c r="E374" s="36"/>
      <c r="F374" s="36"/>
      <c r="H374" s="36"/>
      <c r="I374" s="36"/>
      <c r="J374" s="36"/>
    </row>
    <row r="375" spans="1:10" x14ac:dyDescent="0.2">
      <c r="A375" s="36"/>
      <c r="C375" s="36"/>
      <c r="D375" s="36"/>
      <c r="E375" s="36"/>
      <c r="F375" s="36"/>
      <c r="H375" s="36"/>
      <c r="I375" s="36"/>
      <c r="J375" s="36"/>
    </row>
    <row r="376" spans="1:10" x14ac:dyDescent="0.2">
      <c r="A376" s="36"/>
      <c r="C376" s="36"/>
      <c r="D376" s="36"/>
      <c r="E376" s="36"/>
      <c r="F376" s="36"/>
      <c r="H376" s="36"/>
      <c r="I376" s="36"/>
      <c r="J376" s="36"/>
    </row>
    <row r="377" spans="1:10" x14ac:dyDescent="0.2">
      <c r="A377" s="36"/>
      <c r="C377" s="36"/>
      <c r="D377" s="36"/>
      <c r="E377" s="36"/>
      <c r="F377" s="36"/>
      <c r="H377" s="36"/>
      <c r="I377" s="36"/>
      <c r="J377" s="36"/>
    </row>
    <row r="378" spans="1:10" x14ac:dyDescent="0.2">
      <c r="A378" s="36"/>
      <c r="C378" s="36"/>
      <c r="D378" s="36"/>
      <c r="E378" s="36"/>
      <c r="F378" s="36"/>
      <c r="H378" s="36"/>
      <c r="I378" s="36"/>
      <c r="J378" s="36"/>
    </row>
    <row r="379" spans="1:10" x14ac:dyDescent="0.2">
      <c r="A379" s="36"/>
      <c r="C379" s="36"/>
      <c r="D379" s="36"/>
      <c r="E379" s="36"/>
      <c r="F379" s="36"/>
      <c r="H379" s="36"/>
      <c r="I379" s="36"/>
      <c r="J379" s="36"/>
    </row>
    <row r="380" spans="1:10" x14ac:dyDescent="0.2">
      <c r="A380" s="36"/>
      <c r="C380" s="36"/>
      <c r="D380" s="36"/>
      <c r="E380" s="36"/>
      <c r="F380" s="36"/>
      <c r="H380" s="36"/>
      <c r="I380" s="36"/>
      <c r="J380" s="36"/>
    </row>
    <row r="381" spans="1:10" x14ac:dyDescent="0.2">
      <c r="A381" s="36"/>
      <c r="C381" s="36"/>
      <c r="D381" s="36"/>
      <c r="E381" s="36"/>
      <c r="F381" s="36"/>
      <c r="H381" s="36"/>
      <c r="I381" s="36"/>
      <c r="J381" s="36"/>
    </row>
    <row r="382" spans="1:10" x14ac:dyDescent="0.2">
      <c r="A382" s="36"/>
      <c r="C382" s="36"/>
      <c r="D382" s="36"/>
      <c r="E382" s="36"/>
      <c r="F382" s="36"/>
      <c r="H382" s="36"/>
      <c r="I382" s="36"/>
      <c r="J382" s="36"/>
    </row>
    <row r="383" spans="1:10" x14ac:dyDescent="0.2">
      <c r="A383" s="36"/>
      <c r="C383" s="36"/>
      <c r="D383" s="36"/>
      <c r="E383" s="36"/>
      <c r="F383" s="36"/>
      <c r="H383" s="36"/>
      <c r="I383" s="36"/>
      <c r="J383" s="36"/>
    </row>
    <row r="384" spans="1:10" x14ac:dyDescent="0.2">
      <c r="A384" s="36"/>
      <c r="C384" s="36"/>
      <c r="D384" s="36"/>
      <c r="E384" s="36"/>
      <c r="F384" s="36"/>
      <c r="H384" s="36"/>
      <c r="I384" s="36"/>
      <c r="J384" s="36"/>
    </row>
    <row r="385" spans="1:10" x14ac:dyDescent="0.2">
      <c r="A385" s="36"/>
      <c r="C385" s="36"/>
      <c r="D385" s="36"/>
      <c r="E385" s="36"/>
      <c r="F385" s="36"/>
      <c r="H385" s="36"/>
      <c r="I385" s="36"/>
      <c r="J385" s="36"/>
    </row>
    <row r="386" spans="1:10" x14ac:dyDescent="0.2">
      <c r="A386" s="36"/>
      <c r="C386" s="36"/>
      <c r="D386" s="36"/>
      <c r="E386" s="36"/>
      <c r="F386" s="36"/>
      <c r="H386" s="36"/>
      <c r="I386" s="36"/>
      <c r="J386" s="36"/>
    </row>
    <row r="387" spans="1:10" x14ac:dyDescent="0.2">
      <c r="A387" s="36"/>
      <c r="C387" s="36"/>
      <c r="D387" s="36"/>
      <c r="E387" s="36"/>
      <c r="F387" s="36"/>
      <c r="H387" s="36"/>
      <c r="I387" s="36"/>
      <c r="J387" s="36"/>
    </row>
    <row r="388" spans="1:10" x14ac:dyDescent="0.2">
      <c r="A388" s="36"/>
      <c r="C388" s="36"/>
      <c r="D388" s="36"/>
      <c r="E388" s="36"/>
      <c r="F388" s="36"/>
      <c r="H388" s="36"/>
      <c r="I388" s="36"/>
      <c r="J388" s="36"/>
    </row>
    <row r="389" spans="1:10" x14ac:dyDescent="0.2">
      <c r="A389" s="36"/>
      <c r="C389" s="36"/>
      <c r="D389" s="36"/>
      <c r="E389" s="36"/>
      <c r="F389" s="36"/>
      <c r="H389" s="36"/>
      <c r="I389" s="36"/>
      <c r="J389" s="36"/>
    </row>
    <row r="390" spans="1:10" x14ac:dyDescent="0.2">
      <c r="A390" s="36"/>
      <c r="C390" s="36"/>
      <c r="D390" s="36"/>
      <c r="E390" s="36"/>
      <c r="F390" s="36"/>
      <c r="H390" s="36"/>
      <c r="I390" s="36"/>
      <c r="J390" s="36"/>
    </row>
    <row r="391" spans="1:10" x14ac:dyDescent="0.2">
      <c r="A391" s="36"/>
      <c r="C391" s="36"/>
      <c r="D391" s="36"/>
      <c r="E391" s="36"/>
      <c r="F391" s="36"/>
      <c r="H391" s="36"/>
      <c r="I391" s="36"/>
      <c r="J391" s="36"/>
    </row>
    <row r="392" spans="1:10" x14ac:dyDescent="0.2">
      <c r="A392" s="36"/>
      <c r="C392" s="36"/>
      <c r="D392" s="36"/>
      <c r="E392" s="36"/>
      <c r="F392" s="36"/>
      <c r="H392" s="36"/>
      <c r="I392" s="36"/>
      <c r="J392" s="36"/>
    </row>
    <row r="393" spans="1:10" x14ac:dyDescent="0.2">
      <c r="A393" s="36"/>
      <c r="C393" s="36"/>
      <c r="D393" s="36"/>
      <c r="E393" s="36"/>
      <c r="F393" s="36"/>
      <c r="H393" s="36"/>
      <c r="I393" s="36"/>
      <c r="J393" s="36"/>
    </row>
    <row r="394" spans="1:10" x14ac:dyDescent="0.2">
      <c r="A394" s="36"/>
      <c r="C394" s="36"/>
      <c r="D394" s="36"/>
      <c r="E394" s="36"/>
      <c r="F394" s="36"/>
      <c r="H394" s="36"/>
      <c r="I394" s="36"/>
      <c r="J394" s="36"/>
    </row>
  </sheetData>
  <mergeCells count="7">
    <mergeCell ref="A54:J55"/>
    <mergeCell ref="H9:J9"/>
    <mergeCell ref="D9:F9"/>
    <mergeCell ref="A1:J1"/>
    <mergeCell ref="A2:J2"/>
    <mergeCell ref="A4:J4"/>
    <mergeCell ref="A5:J5"/>
  </mergeCells>
  <phoneticPr fontId="8" type="noConversion"/>
  <printOptions horizontalCentered="1"/>
  <pageMargins left="0.59055118110236227" right="0" top="0.51181102362204722" bottom="0.23622047244094491" header="0.51181102362204722" footer="0.51181102362204722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683"/>
  <sheetViews>
    <sheetView zoomScale="90" zoomScaleNormal="90" workbookViewId="0">
      <selection activeCell="H1" sqref="H1:L1048576"/>
    </sheetView>
  </sheetViews>
  <sheetFormatPr defaultRowHeight="12.75" outlineLevelRow="1" x14ac:dyDescent="0.2"/>
  <cols>
    <col min="1" max="1" width="47.5703125" style="24" customWidth="1"/>
    <col min="2" max="2" width="7.28515625" style="22" customWidth="1"/>
    <col min="3" max="3" width="4.140625" style="24" customWidth="1"/>
    <col min="4" max="4" width="10.28515625" style="24" customWidth="1"/>
    <col min="5" max="5" width="7.140625" style="24" customWidth="1"/>
    <col min="6" max="6" width="10.140625" style="24" customWidth="1"/>
    <col min="7" max="7" width="1.7109375" style="24" customWidth="1"/>
    <col min="8" max="16384" width="9.140625" style="24"/>
  </cols>
  <sheetData>
    <row r="1" spans="1:7" s="60" customFormat="1" ht="15.75" x14ac:dyDescent="0.25">
      <c r="A1" s="112" t="s">
        <v>2</v>
      </c>
      <c r="B1" s="112"/>
      <c r="C1" s="112"/>
      <c r="D1" s="112"/>
      <c r="E1" s="112"/>
      <c r="F1" s="112"/>
      <c r="G1" s="112"/>
    </row>
    <row r="2" spans="1:7" s="60" customFormat="1" ht="15" x14ac:dyDescent="0.25">
      <c r="A2" s="109" t="s">
        <v>66</v>
      </c>
      <c r="B2" s="109"/>
      <c r="C2" s="109"/>
      <c r="D2" s="109"/>
      <c r="E2" s="109"/>
      <c r="F2" s="109"/>
      <c r="G2" s="109"/>
    </row>
    <row r="3" spans="1:7" s="15" customFormat="1" ht="8.25" x14ac:dyDescent="0.15">
      <c r="A3" s="14"/>
      <c r="B3" s="31"/>
      <c r="C3" s="14"/>
      <c r="D3" s="14"/>
      <c r="E3" s="14"/>
      <c r="F3" s="14"/>
      <c r="G3" s="14"/>
    </row>
    <row r="4" spans="1:7" s="60" customFormat="1" ht="15.75" x14ac:dyDescent="0.25">
      <c r="A4" s="110" t="s">
        <v>70</v>
      </c>
      <c r="B4" s="110"/>
      <c r="C4" s="110"/>
      <c r="D4" s="110"/>
      <c r="E4" s="110"/>
      <c r="F4" s="110"/>
      <c r="G4" s="110"/>
    </row>
    <row r="5" spans="1:7" s="60" customFormat="1" ht="15.75" x14ac:dyDescent="0.25">
      <c r="A5" s="111" t="s">
        <v>175</v>
      </c>
      <c r="B5" s="111"/>
      <c r="C5" s="111"/>
      <c r="D5" s="111"/>
      <c r="E5" s="111"/>
      <c r="F5" s="111"/>
      <c r="G5" s="111"/>
    </row>
    <row r="6" spans="1:7" s="16" customFormat="1" ht="11.25" x14ac:dyDescent="0.2">
      <c r="B6" s="32"/>
    </row>
    <row r="7" spans="1:7" s="60" customFormat="1" x14ac:dyDescent="0.2">
      <c r="B7" s="61"/>
      <c r="D7" s="87" t="s">
        <v>82</v>
      </c>
      <c r="E7" s="63"/>
      <c r="F7" s="63" t="s">
        <v>84</v>
      </c>
    </row>
    <row r="8" spans="1:7" s="60" customFormat="1" x14ac:dyDescent="0.2">
      <c r="B8" s="61"/>
      <c r="D8" s="87" t="s">
        <v>83</v>
      </c>
      <c r="E8" s="63"/>
      <c r="F8" s="63" t="s">
        <v>96</v>
      </c>
    </row>
    <row r="9" spans="1:7" s="60" customFormat="1" x14ac:dyDescent="0.2">
      <c r="B9" s="87" t="s">
        <v>13</v>
      </c>
      <c r="D9" s="19" t="s">
        <v>170</v>
      </c>
      <c r="E9" s="3"/>
      <c r="F9" s="63" t="s">
        <v>144</v>
      </c>
    </row>
    <row r="10" spans="1:7" s="60" customFormat="1" x14ac:dyDescent="0.2">
      <c r="B10" s="86"/>
      <c r="D10" s="87" t="s">
        <v>1</v>
      </c>
      <c r="E10" s="3"/>
      <c r="F10" s="63" t="s">
        <v>1</v>
      </c>
    </row>
    <row r="11" spans="1:7" s="60" customFormat="1" x14ac:dyDescent="0.2">
      <c r="B11" s="86"/>
      <c r="D11" s="87" t="s">
        <v>45</v>
      </c>
      <c r="E11" s="3"/>
      <c r="F11" s="63" t="s">
        <v>46</v>
      </c>
    </row>
    <row r="12" spans="1:7" x14ac:dyDescent="0.2">
      <c r="A12" s="8" t="s">
        <v>23</v>
      </c>
      <c r="B12" s="87"/>
      <c r="C12" s="33"/>
      <c r="F12" s="25"/>
    </row>
    <row r="13" spans="1:7" x14ac:dyDescent="0.2">
      <c r="A13" s="8" t="s">
        <v>28</v>
      </c>
      <c r="B13" s="86"/>
      <c r="D13" s="76"/>
      <c r="E13" s="27"/>
      <c r="F13" s="76"/>
      <c r="G13" s="27"/>
    </row>
    <row r="14" spans="1:7" x14ac:dyDescent="0.2">
      <c r="A14" s="95" t="s">
        <v>8</v>
      </c>
      <c r="B14" s="86"/>
      <c r="D14" s="56">
        <f>58707</f>
        <v>58707</v>
      </c>
      <c r="E14" s="26"/>
      <c r="F14" s="56">
        <f>60440</f>
        <v>60440</v>
      </c>
      <c r="G14" s="27"/>
    </row>
    <row r="15" spans="1:7" x14ac:dyDescent="0.2">
      <c r="A15" s="95" t="s">
        <v>87</v>
      </c>
      <c r="B15" s="86"/>
      <c r="D15" s="56">
        <f>63788</f>
        <v>63788</v>
      </c>
      <c r="E15" s="26"/>
      <c r="F15" s="56">
        <f>63769</f>
        <v>63769</v>
      </c>
      <c r="G15" s="27"/>
    </row>
    <row r="16" spans="1:7" x14ac:dyDescent="0.2">
      <c r="A16" s="96" t="s">
        <v>39</v>
      </c>
      <c r="B16" s="86"/>
      <c r="D16" s="56">
        <f>4711</f>
        <v>4711</v>
      </c>
      <c r="E16" s="26"/>
      <c r="F16" s="56">
        <f>4758</f>
        <v>4758</v>
      </c>
      <c r="G16" s="27"/>
    </row>
    <row r="17" spans="1:7" x14ac:dyDescent="0.2">
      <c r="A17" s="95" t="s">
        <v>69</v>
      </c>
      <c r="B17" s="86"/>
      <c r="D17" s="56">
        <f>5754</f>
        <v>5754</v>
      </c>
      <c r="E17" s="26"/>
      <c r="F17" s="56">
        <f>5503</f>
        <v>5503</v>
      </c>
      <c r="G17" s="27"/>
    </row>
    <row r="18" spans="1:7" x14ac:dyDescent="0.2">
      <c r="A18" s="95" t="s">
        <v>157</v>
      </c>
      <c r="B18" s="86"/>
      <c r="D18" s="56">
        <v>518</v>
      </c>
      <c r="E18" s="26"/>
      <c r="F18" s="56">
        <f>518</f>
        <v>518</v>
      </c>
      <c r="G18" s="27"/>
    </row>
    <row r="19" spans="1:7" x14ac:dyDescent="0.2">
      <c r="A19" s="95"/>
      <c r="B19" s="86"/>
      <c r="D19" s="59">
        <f>SUM(D14:D18)</f>
        <v>133478</v>
      </c>
      <c r="E19" s="26"/>
      <c r="F19" s="59">
        <f>SUM(F14:F18)</f>
        <v>134988</v>
      </c>
      <c r="G19" s="27"/>
    </row>
    <row r="20" spans="1:7" x14ac:dyDescent="0.2">
      <c r="A20" s="95"/>
      <c r="B20" s="86"/>
      <c r="D20" s="58"/>
      <c r="E20" s="26"/>
      <c r="F20" s="58"/>
      <c r="G20" s="27"/>
    </row>
    <row r="21" spans="1:7" x14ac:dyDescent="0.2">
      <c r="A21" s="8" t="s">
        <v>26</v>
      </c>
      <c r="B21" s="86"/>
      <c r="D21" s="58"/>
      <c r="E21" s="26"/>
      <c r="F21" s="58"/>
      <c r="G21" s="27"/>
    </row>
    <row r="22" spans="1:7" x14ac:dyDescent="0.2">
      <c r="A22" s="96" t="s">
        <v>110</v>
      </c>
      <c r="B22" s="86"/>
      <c r="D22" s="58">
        <f>36136</f>
        <v>36136</v>
      </c>
      <c r="E22" s="26"/>
      <c r="F22" s="58">
        <f>36122</f>
        <v>36122</v>
      </c>
      <c r="G22" s="27"/>
    </row>
    <row r="23" spans="1:7" x14ac:dyDescent="0.2">
      <c r="A23" s="95" t="s">
        <v>9</v>
      </c>
      <c r="B23" s="86"/>
      <c r="D23" s="56">
        <f>28921</f>
        <v>28921</v>
      </c>
      <c r="E23" s="26"/>
      <c r="F23" s="56">
        <f>33507</f>
        <v>33507</v>
      </c>
      <c r="G23" s="27"/>
    </row>
    <row r="24" spans="1:7" x14ac:dyDescent="0.2">
      <c r="A24" s="95" t="s">
        <v>43</v>
      </c>
      <c r="B24" s="86"/>
      <c r="D24" s="56">
        <f>3285+1993</f>
        <v>5278</v>
      </c>
      <c r="E24" s="26"/>
      <c r="F24" s="56">
        <f>12720</f>
        <v>12720</v>
      </c>
      <c r="G24" s="27"/>
    </row>
    <row r="25" spans="1:7" x14ac:dyDescent="0.2">
      <c r="A25" s="96" t="s">
        <v>129</v>
      </c>
      <c r="B25" s="86"/>
      <c r="D25" s="56">
        <v>0</v>
      </c>
      <c r="E25" s="26"/>
      <c r="F25" s="56">
        <f>1512</f>
        <v>1512</v>
      </c>
      <c r="G25" s="27"/>
    </row>
    <row r="26" spans="1:7" x14ac:dyDescent="0.2">
      <c r="A26" s="96" t="s">
        <v>22</v>
      </c>
      <c r="B26" s="86"/>
      <c r="D26" s="56">
        <v>76</v>
      </c>
      <c r="E26" s="26"/>
      <c r="F26" s="56">
        <f>68</f>
        <v>68</v>
      </c>
      <c r="G26" s="27"/>
    </row>
    <row r="27" spans="1:7" x14ac:dyDescent="0.2">
      <c r="A27" s="95" t="s">
        <v>12</v>
      </c>
      <c r="B27" s="86"/>
      <c r="D27" s="56">
        <f>665</f>
        <v>665</v>
      </c>
      <c r="E27" s="26"/>
      <c r="F27" s="56">
        <f>8024</f>
        <v>8024</v>
      </c>
      <c r="G27" s="27"/>
    </row>
    <row r="28" spans="1:7" x14ac:dyDescent="0.2">
      <c r="A28" s="96"/>
      <c r="B28" s="86"/>
      <c r="D28" s="56"/>
      <c r="E28" s="26"/>
      <c r="F28" s="56"/>
      <c r="G28" s="27"/>
    </row>
    <row r="29" spans="1:7" x14ac:dyDescent="0.2">
      <c r="A29" s="95"/>
      <c r="B29" s="86"/>
      <c r="D29" s="77">
        <f>SUM(D22:D28)</f>
        <v>71076</v>
      </c>
      <c r="E29" s="26"/>
      <c r="F29" s="77">
        <f>SUM(F22:F28)</f>
        <v>91953</v>
      </c>
      <c r="G29" s="27"/>
    </row>
    <row r="30" spans="1:7" hidden="1" outlineLevel="1" x14ac:dyDescent="0.2">
      <c r="A30" s="96" t="s">
        <v>111</v>
      </c>
      <c r="B30" s="86"/>
      <c r="D30" s="58"/>
      <c r="E30" s="34"/>
      <c r="F30" s="58"/>
      <c r="G30" s="27"/>
    </row>
    <row r="31" spans="1:7" hidden="1" outlineLevel="1" x14ac:dyDescent="0.2">
      <c r="A31" s="96" t="s">
        <v>107</v>
      </c>
      <c r="B31" s="86">
        <v>14</v>
      </c>
      <c r="D31" s="58">
        <v>0</v>
      </c>
      <c r="E31" s="26"/>
      <c r="F31" s="58">
        <v>0</v>
      </c>
      <c r="G31" s="27"/>
    </row>
    <row r="32" spans="1:7" hidden="1" outlineLevel="1" x14ac:dyDescent="0.2">
      <c r="A32" s="96"/>
      <c r="B32" s="86"/>
      <c r="D32" s="59">
        <f>D29+D31</f>
        <v>71076</v>
      </c>
      <c r="E32" s="26"/>
      <c r="F32" s="59">
        <f>F29+F31</f>
        <v>91953</v>
      </c>
      <c r="G32" s="27"/>
    </row>
    <row r="33" spans="1:7" collapsed="1" x14ac:dyDescent="0.2">
      <c r="A33" s="96"/>
      <c r="B33" s="86"/>
      <c r="D33" s="58"/>
      <c r="E33" s="26"/>
      <c r="F33" s="58"/>
      <c r="G33" s="27"/>
    </row>
    <row r="34" spans="1:7" ht="13.5" thickBot="1" x14ac:dyDescent="0.25">
      <c r="A34" s="8" t="s">
        <v>25</v>
      </c>
      <c r="B34" s="87"/>
      <c r="C34" s="33"/>
      <c r="D34" s="78">
        <f>D19+D32</f>
        <v>204554</v>
      </c>
      <c r="E34" s="26"/>
      <c r="F34" s="78">
        <f>F19+F32</f>
        <v>226941</v>
      </c>
      <c r="G34" s="27"/>
    </row>
    <row r="35" spans="1:7" ht="13.5" thickTop="1" x14ac:dyDescent="0.2">
      <c r="A35" s="95"/>
      <c r="B35" s="86"/>
      <c r="D35" s="56"/>
      <c r="E35" s="26"/>
      <c r="F35" s="56"/>
      <c r="G35" s="27"/>
    </row>
    <row r="36" spans="1:7" x14ac:dyDescent="0.2">
      <c r="A36" s="8" t="s">
        <v>24</v>
      </c>
      <c r="B36" s="86"/>
      <c r="D36" s="82"/>
      <c r="E36" s="26"/>
      <c r="F36" s="56"/>
      <c r="G36" s="27"/>
    </row>
    <row r="37" spans="1:7" x14ac:dyDescent="0.2">
      <c r="A37" s="8" t="s">
        <v>29</v>
      </c>
      <c r="B37" s="86"/>
      <c r="D37" s="58"/>
      <c r="E37" s="34"/>
      <c r="F37" s="58"/>
      <c r="G37" s="27"/>
    </row>
    <row r="38" spans="1:7" x14ac:dyDescent="0.2">
      <c r="A38" s="95" t="s">
        <v>106</v>
      </c>
      <c r="B38" s="86">
        <v>22</v>
      </c>
      <c r="D38" s="58">
        <f>3552</f>
        <v>3552</v>
      </c>
      <c r="E38" s="34"/>
      <c r="F38" s="58">
        <f>19169</f>
        <v>19169</v>
      </c>
      <c r="G38" s="27"/>
    </row>
    <row r="39" spans="1:7" x14ac:dyDescent="0.2">
      <c r="A39" s="95" t="s">
        <v>44</v>
      </c>
      <c r="B39" s="86"/>
      <c r="D39" s="58">
        <f>7783+31542</f>
        <v>39325</v>
      </c>
      <c r="E39" s="34"/>
      <c r="F39" s="58">
        <f>26834</f>
        <v>26834</v>
      </c>
      <c r="G39" s="27"/>
    </row>
    <row r="40" spans="1:7" x14ac:dyDescent="0.2">
      <c r="A40" s="96" t="s">
        <v>14</v>
      </c>
      <c r="B40" s="86"/>
      <c r="D40" s="58">
        <v>6</v>
      </c>
      <c r="E40" s="34"/>
      <c r="F40" s="58">
        <f>1006</f>
        <v>1006</v>
      </c>
      <c r="G40" s="27"/>
    </row>
    <row r="41" spans="1:7" x14ac:dyDescent="0.2">
      <c r="A41" s="96"/>
      <c r="B41" s="86"/>
      <c r="D41" s="77">
        <f>SUM(D38:D40)</f>
        <v>42883</v>
      </c>
      <c r="E41" s="26"/>
      <c r="F41" s="77">
        <f>SUM(F38:F40)</f>
        <v>47009</v>
      </c>
      <c r="G41" s="27"/>
    </row>
    <row r="42" spans="1:7" hidden="1" outlineLevel="1" x14ac:dyDescent="0.2">
      <c r="A42" s="96" t="s">
        <v>112</v>
      </c>
      <c r="B42" s="86"/>
      <c r="D42" s="58"/>
      <c r="E42" s="34"/>
      <c r="F42" s="58"/>
      <c r="G42" s="27"/>
    </row>
    <row r="43" spans="1:7" hidden="1" outlineLevel="1" x14ac:dyDescent="0.2">
      <c r="A43" s="96" t="s">
        <v>113</v>
      </c>
      <c r="B43" s="86"/>
      <c r="D43" s="58">
        <v>0</v>
      </c>
      <c r="E43" s="34"/>
      <c r="F43" s="58">
        <v>0</v>
      </c>
      <c r="G43" s="27"/>
    </row>
    <row r="44" spans="1:7" hidden="1" outlineLevel="1" x14ac:dyDescent="0.2">
      <c r="A44" s="96"/>
      <c r="B44" s="86"/>
      <c r="D44" s="59">
        <f>D41+D43</f>
        <v>42883</v>
      </c>
      <c r="E44" s="34"/>
      <c r="F44" s="59">
        <f>F41+F43</f>
        <v>47009</v>
      </c>
      <c r="G44" s="27"/>
    </row>
    <row r="45" spans="1:7" collapsed="1" x14ac:dyDescent="0.2">
      <c r="A45" s="95"/>
      <c r="B45" s="86"/>
      <c r="D45" s="56"/>
      <c r="E45" s="26"/>
      <c r="F45" s="56"/>
      <c r="G45" s="27"/>
    </row>
    <row r="46" spans="1:7" x14ac:dyDescent="0.2">
      <c r="A46" s="95" t="s">
        <v>118</v>
      </c>
      <c r="B46" s="86"/>
      <c r="D46" s="57">
        <f>D32-D44</f>
        <v>28193</v>
      </c>
      <c r="E46" s="26"/>
      <c r="F46" s="57">
        <f>F32-F44</f>
        <v>44944</v>
      </c>
      <c r="G46" s="27"/>
    </row>
    <row r="47" spans="1:7" x14ac:dyDescent="0.2">
      <c r="A47" s="95"/>
      <c r="B47" s="86"/>
      <c r="D47" s="56"/>
      <c r="E47" s="26"/>
      <c r="F47" s="56"/>
      <c r="G47" s="27"/>
    </row>
    <row r="48" spans="1:7" x14ac:dyDescent="0.2">
      <c r="A48" s="99" t="s">
        <v>16</v>
      </c>
      <c r="B48" s="86"/>
      <c r="D48" s="56"/>
      <c r="E48" s="26"/>
      <c r="F48" s="56"/>
      <c r="G48" s="27"/>
    </row>
    <row r="49" spans="1:7" x14ac:dyDescent="0.2">
      <c r="A49" s="96" t="s">
        <v>106</v>
      </c>
      <c r="B49" s="86">
        <v>22</v>
      </c>
      <c r="D49" s="56">
        <f>13121</f>
        <v>13121</v>
      </c>
      <c r="E49" s="26"/>
      <c r="F49" s="56">
        <f>10679</f>
        <v>10679</v>
      </c>
      <c r="G49" s="27"/>
    </row>
    <row r="50" spans="1:7" x14ac:dyDescent="0.2">
      <c r="A50" s="96" t="s">
        <v>85</v>
      </c>
      <c r="B50" s="86"/>
      <c r="D50" s="56">
        <v>0</v>
      </c>
      <c r="E50" s="26"/>
      <c r="F50" s="56">
        <f>14543</f>
        <v>14543</v>
      </c>
      <c r="G50" s="27"/>
    </row>
    <row r="51" spans="1:7" x14ac:dyDescent="0.2">
      <c r="A51" s="96" t="s">
        <v>15</v>
      </c>
      <c r="B51" s="86"/>
      <c r="D51" s="57">
        <f>7485</f>
        <v>7485</v>
      </c>
      <c r="E51" s="26"/>
      <c r="F51" s="57">
        <f>7544</f>
        <v>7544</v>
      </c>
      <c r="G51" s="27"/>
    </row>
    <row r="52" spans="1:7" x14ac:dyDescent="0.2">
      <c r="A52" s="96"/>
      <c r="B52" s="86"/>
      <c r="D52" s="59">
        <f>SUM(D49:D51)</f>
        <v>20606</v>
      </c>
      <c r="E52" s="26"/>
      <c r="F52" s="59">
        <f>SUM(F49:F51)</f>
        <v>32766</v>
      </c>
      <c r="G52" s="27"/>
    </row>
    <row r="53" spans="1:7" x14ac:dyDescent="0.2">
      <c r="A53" s="95"/>
      <c r="B53" s="86"/>
      <c r="D53" s="56"/>
      <c r="E53" s="26"/>
      <c r="F53" s="56"/>
      <c r="G53" s="27"/>
    </row>
    <row r="54" spans="1:7" x14ac:dyDescent="0.2">
      <c r="A54" s="99" t="s">
        <v>30</v>
      </c>
      <c r="B54" s="86"/>
      <c r="D54" s="59">
        <f>D52+D44</f>
        <v>63489</v>
      </c>
      <c r="E54" s="34"/>
      <c r="F54" s="59">
        <f>F52+F44</f>
        <v>79775</v>
      </c>
      <c r="G54" s="27"/>
    </row>
    <row r="55" spans="1:7" x14ac:dyDescent="0.2">
      <c r="A55" s="99"/>
      <c r="B55" s="86"/>
      <c r="D55" s="58"/>
      <c r="E55" s="34"/>
      <c r="F55" s="58"/>
      <c r="G55" s="27"/>
    </row>
    <row r="56" spans="1:7" ht="13.5" thickBot="1" x14ac:dyDescent="0.25">
      <c r="A56" s="99" t="s">
        <v>108</v>
      </c>
      <c r="B56" s="86"/>
      <c r="D56" s="79">
        <f>D34-D54</f>
        <v>141065</v>
      </c>
      <c r="E56" s="26"/>
      <c r="F56" s="79">
        <f>F34-F54</f>
        <v>147166</v>
      </c>
      <c r="G56" s="27"/>
    </row>
    <row r="57" spans="1:7" x14ac:dyDescent="0.2">
      <c r="A57" s="95"/>
      <c r="B57" s="86"/>
      <c r="D57" s="56"/>
      <c r="E57" s="26"/>
      <c r="F57" s="56"/>
      <c r="G57" s="27"/>
    </row>
    <row r="58" spans="1:7" x14ac:dyDescent="0.2">
      <c r="A58" s="8" t="s">
        <v>114</v>
      </c>
      <c r="B58" s="86"/>
      <c r="D58" s="58"/>
      <c r="E58" s="34"/>
      <c r="F58" s="58"/>
      <c r="G58" s="27"/>
    </row>
    <row r="59" spans="1:7" x14ac:dyDescent="0.2">
      <c r="A59" s="8" t="s">
        <v>47</v>
      </c>
      <c r="B59" s="86"/>
      <c r="D59" s="58"/>
      <c r="E59" s="34"/>
      <c r="F59" s="58"/>
      <c r="G59" s="27"/>
    </row>
    <row r="60" spans="1:7" x14ac:dyDescent="0.2">
      <c r="A60" s="95" t="s">
        <v>10</v>
      </c>
      <c r="B60" s="86"/>
      <c r="D60" s="58">
        <v>195935</v>
      </c>
      <c r="E60" s="34"/>
      <c r="F60" s="58">
        <v>195935</v>
      </c>
      <c r="G60" s="27"/>
    </row>
    <row r="61" spans="1:7" x14ac:dyDescent="0.2">
      <c r="A61" s="95" t="s">
        <v>17</v>
      </c>
      <c r="B61" s="86"/>
      <c r="D61" s="58">
        <v>3806</v>
      </c>
      <c r="E61" s="34"/>
      <c r="F61" s="58">
        <v>3806</v>
      </c>
      <c r="G61" s="27"/>
    </row>
    <row r="62" spans="1:7" x14ac:dyDescent="0.2">
      <c r="A62" s="96" t="s">
        <v>40</v>
      </c>
      <c r="B62" s="86">
        <v>7</v>
      </c>
      <c r="D62" s="58">
        <v>-3280</v>
      </c>
      <c r="E62" s="34"/>
      <c r="F62" s="58">
        <v>-3280</v>
      </c>
      <c r="G62" s="27"/>
    </row>
    <row r="63" spans="1:7" x14ac:dyDescent="0.2">
      <c r="A63" s="96" t="s">
        <v>153</v>
      </c>
      <c r="B63" s="86"/>
      <c r="D63" s="58">
        <v>-8141</v>
      </c>
      <c r="E63" s="34"/>
      <c r="F63" s="58">
        <v>-8141</v>
      </c>
      <c r="G63" s="27"/>
    </row>
    <row r="64" spans="1:7" x14ac:dyDescent="0.2">
      <c r="A64" s="96" t="s">
        <v>158</v>
      </c>
      <c r="B64" s="86"/>
      <c r="D64" s="58">
        <v>21277</v>
      </c>
      <c r="E64" s="34"/>
      <c r="F64" s="58">
        <f>21277</f>
        <v>21277</v>
      </c>
      <c r="G64" s="27"/>
    </row>
    <row r="65" spans="1:7" x14ac:dyDescent="0.2">
      <c r="A65" s="95" t="s">
        <v>78</v>
      </c>
      <c r="B65" s="86"/>
      <c r="D65" s="58">
        <v>20494</v>
      </c>
      <c r="E65" s="34"/>
      <c r="F65" s="58">
        <v>20494</v>
      </c>
      <c r="G65" s="27"/>
    </row>
    <row r="66" spans="1:7" x14ac:dyDescent="0.2">
      <c r="A66" s="95" t="s">
        <v>79</v>
      </c>
      <c r="B66" s="87"/>
      <c r="C66" s="33"/>
      <c r="D66" s="57">
        <f>-103663</f>
        <v>-103663</v>
      </c>
      <c r="E66" s="34"/>
      <c r="F66" s="57">
        <f>-98179</f>
        <v>-98179</v>
      </c>
      <c r="G66" s="27"/>
    </row>
    <row r="67" spans="1:7" x14ac:dyDescent="0.2">
      <c r="A67" s="95"/>
      <c r="B67" s="87"/>
      <c r="C67" s="33"/>
      <c r="D67" s="58">
        <f>SUM(D60:D66)</f>
        <v>126428</v>
      </c>
      <c r="E67" s="34"/>
      <c r="F67" s="58">
        <f>SUM(F60:F66)</f>
        <v>131912</v>
      </c>
      <c r="G67" s="27"/>
    </row>
    <row r="68" spans="1:7" x14ac:dyDescent="0.2">
      <c r="A68" s="95"/>
      <c r="B68" s="87"/>
      <c r="C68" s="33"/>
      <c r="D68" s="58"/>
      <c r="E68" s="34"/>
      <c r="F68" s="58"/>
      <c r="G68" s="27"/>
    </row>
    <row r="69" spans="1:7" x14ac:dyDescent="0.2">
      <c r="A69" s="96" t="s">
        <v>88</v>
      </c>
      <c r="B69" s="86"/>
      <c r="C69" s="33"/>
      <c r="D69" s="58">
        <v>14637</v>
      </c>
      <c r="E69" s="34"/>
      <c r="F69" s="58">
        <f>15254</f>
        <v>15254</v>
      </c>
      <c r="G69" s="27"/>
    </row>
    <row r="70" spans="1:7" x14ac:dyDescent="0.2">
      <c r="A70" s="95"/>
      <c r="B70" s="87"/>
      <c r="C70" s="33"/>
      <c r="D70" s="58"/>
      <c r="E70" s="34"/>
      <c r="F70" s="58"/>
      <c r="G70" s="27"/>
    </row>
    <row r="71" spans="1:7" x14ac:dyDescent="0.2">
      <c r="A71" s="99" t="s">
        <v>27</v>
      </c>
      <c r="B71" s="86"/>
      <c r="D71" s="59">
        <f>SUM(D67:D70)</f>
        <v>141065</v>
      </c>
      <c r="E71" s="26"/>
      <c r="F71" s="59">
        <f>SUM(F67:F70)</f>
        <v>147166</v>
      </c>
      <c r="G71" s="27"/>
    </row>
    <row r="72" spans="1:7" x14ac:dyDescent="0.2">
      <c r="A72" s="99"/>
      <c r="B72" s="86"/>
      <c r="D72" s="56"/>
      <c r="E72" s="26"/>
      <c r="F72" s="56"/>
      <c r="G72" s="27"/>
    </row>
    <row r="73" spans="1:7" ht="13.5" thickBot="1" x14ac:dyDescent="0.25">
      <c r="A73" s="99" t="s">
        <v>31</v>
      </c>
      <c r="B73" s="86"/>
      <c r="D73" s="78">
        <f>D71+D54</f>
        <v>204554</v>
      </c>
      <c r="E73" s="26"/>
      <c r="F73" s="78">
        <f>F71+F54</f>
        <v>226941</v>
      </c>
      <c r="G73" s="27"/>
    </row>
    <row r="74" spans="1:7" ht="13.5" thickTop="1" x14ac:dyDescent="0.2">
      <c r="A74" s="99"/>
      <c r="B74" s="86"/>
      <c r="D74" s="80"/>
      <c r="E74" s="27"/>
      <c r="F74" s="76"/>
      <c r="G74" s="27"/>
    </row>
    <row r="75" spans="1:7" outlineLevel="1" x14ac:dyDescent="0.2">
      <c r="A75" s="99" t="s">
        <v>67</v>
      </c>
      <c r="B75" s="86"/>
      <c r="D75" s="81">
        <f>0.75</f>
        <v>0.75</v>
      </c>
      <c r="E75" s="52"/>
      <c r="F75" s="81">
        <v>0.79</v>
      </c>
      <c r="G75" s="27"/>
    </row>
    <row r="76" spans="1:7" x14ac:dyDescent="0.2">
      <c r="A76" s="99"/>
      <c r="B76" s="86"/>
      <c r="D76" s="76"/>
      <c r="E76" s="27"/>
      <c r="F76" s="76"/>
      <c r="G76" s="27"/>
    </row>
    <row r="77" spans="1:7" ht="12.75" customHeight="1" x14ac:dyDescent="0.2">
      <c r="A77" s="106" t="s">
        <v>159</v>
      </c>
      <c r="B77" s="106"/>
      <c r="C77" s="106"/>
      <c r="D77" s="106"/>
      <c r="E77" s="106"/>
      <c r="F77" s="106"/>
      <c r="G77" s="106"/>
    </row>
    <row r="78" spans="1:7" x14ac:dyDescent="0.2">
      <c r="A78" s="106"/>
      <c r="B78" s="106"/>
      <c r="C78" s="106"/>
      <c r="D78" s="106"/>
      <c r="E78" s="106"/>
      <c r="F78" s="106"/>
      <c r="G78" s="106"/>
    </row>
    <row r="79" spans="1:7" x14ac:dyDescent="0.2">
      <c r="A79" s="23"/>
      <c r="B79" s="23"/>
      <c r="C79" s="23"/>
      <c r="D79" s="23"/>
      <c r="E79" s="23"/>
      <c r="F79" s="23"/>
      <c r="G79" s="23"/>
    </row>
    <row r="80" spans="1:7" x14ac:dyDescent="0.2">
      <c r="D80" s="27"/>
      <c r="E80" s="27"/>
      <c r="F80" s="27"/>
      <c r="G80" s="27"/>
    </row>
    <row r="81" spans="2:7" x14ac:dyDescent="0.2">
      <c r="D81" s="27"/>
      <c r="E81" s="27"/>
      <c r="F81" s="27"/>
      <c r="G81" s="27"/>
    </row>
    <row r="82" spans="2:7" x14ac:dyDescent="0.2">
      <c r="D82" s="27"/>
      <c r="E82" s="27"/>
      <c r="F82" s="27"/>
      <c r="G82" s="27"/>
    </row>
    <row r="83" spans="2:7" x14ac:dyDescent="0.2">
      <c r="D83" s="27"/>
      <c r="E83" s="27"/>
      <c r="F83" s="27"/>
      <c r="G83" s="27"/>
    </row>
    <row r="84" spans="2:7" x14ac:dyDescent="0.2">
      <c r="D84" s="27"/>
      <c r="E84" s="27"/>
      <c r="F84" s="27"/>
      <c r="G84" s="27"/>
    </row>
    <row r="85" spans="2:7" x14ac:dyDescent="0.2">
      <c r="D85" s="27"/>
      <c r="E85" s="27"/>
      <c r="F85" s="27"/>
      <c r="G85" s="27"/>
    </row>
    <row r="86" spans="2:7" x14ac:dyDescent="0.2">
      <c r="D86" s="27"/>
      <c r="E86" s="27"/>
      <c r="F86" s="27"/>
      <c r="G86" s="27"/>
    </row>
    <row r="87" spans="2:7" x14ac:dyDescent="0.2">
      <c r="D87" s="27"/>
      <c r="E87" s="27"/>
      <c r="F87" s="27"/>
      <c r="G87" s="27"/>
    </row>
    <row r="88" spans="2:7" x14ac:dyDescent="0.2">
      <c r="D88" s="27"/>
      <c r="E88" s="27"/>
      <c r="F88" s="27"/>
      <c r="G88" s="27"/>
    </row>
    <row r="89" spans="2:7" x14ac:dyDescent="0.2">
      <c r="D89" s="27"/>
      <c r="E89" s="27"/>
      <c r="F89" s="27"/>
      <c r="G89" s="27"/>
    </row>
    <row r="90" spans="2:7" x14ac:dyDescent="0.2">
      <c r="B90" s="24"/>
      <c r="D90" s="27"/>
      <c r="E90" s="27"/>
      <c r="F90" s="27"/>
      <c r="G90" s="27"/>
    </row>
    <row r="91" spans="2:7" x14ac:dyDescent="0.2">
      <c r="B91" s="24"/>
      <c r="D91" s="27"/>
      <c r="E91" s="27"/>
      <c r="F91" s="27"/>
      <c r="G91" s="27"/>
    </row>
    <row r="92" spans="2:7" x14ac:dyDescent="0.2">
      <c r="B92" s="24"/>
      <c r="D92" s="27"/>
      <c r="E92" s="27"/>
      <c r="F92" s="27"/>
      <c r="G92" s="27"/>
    </row>
    <row r="93" spans="2:7" x14ac:dyDescent="0.2">
      <c r="B93" s="24"/>
      <c r="D93" s="27"/>
      <c r="E93" s="27"/>
      <c r="F93" s="27"/>
      <c r="G93" s="27"/>
    </row>
    <row r="94" spans="2:7" x14ac:dyDescent="0.2">
      <c r="B94" s="24"/>
      <c r="D94" s="27"/>
      <c r="E94" s="27"/>
      <c r="F94" s="27"/>
      <c r="G94" s="27"/>
    </row>
    <row r="95" spans="2:7" x14ac:dyDescent="0.2">
      <c r="B95" s="24"/>
      <c r="D95" s="27"/>
      <c r="E95" s="27"/>
      <c r="F95" s="27"/>
      <c r="G95" s="27"/>
    </row>
    <row r="96" spans="2:7" x14ac:dyDescent="0.2">
      <c r="B96" s="24"/>
      <c r="D96" s="27"/>
      <c r="E96" s="27"/>
      <c r="F96" s="27"/>
      <c r="G96" s="27"/>
    </row>
    <row r="97" spans="2:7" x14ac:dyDescent="0.2">
      <c r="B97" s="24"/>
      <c r="D97" s="27"/>
      <c r="E97" s="27"/>
      <c r="F97" s="27"/>
      <c r="G97" s="27"/>
    </row>
    <row r="98" spans="2:7" x14ac:dyDescent="0.2">
      <c r="B98" s="24"/>
      <c r="D98" s="27"/>
      <c r="E98" s="27"/>
      <c r="F98" s="27"/>
      <c r="G98" s="27"/>
    </row>
    <row r="99" spans="2:7" x14ac:dyDescent="0.2">
      <c r="B99" s="24"/>
      <c r="D99" s="27"/>
      <c r="E99" s="27"/>
      <c r="F99" s="27"/>
      <c r="G99" s="27"/>
    </row>
    <row r="100" spans="2:7" x14ac:dyDescent="0.2">
      <c r="B100" s="24"/>
      <c r="D100" s="27"/>
      <c r="E100" s="27"/>
      <c r="F100" s="27"/>
      <c r="G100" s="27"/>
    </row>
    <row r="101" spans="2:7" x14ac:dyDescent="0.2">
      <c r="B101" s="24"/>
      <c r="D101" s="27"/>
      <c r="E101" s="27"/>
      <c r="F101" s="27"/>
      <c r="G101" s="27"/>
    </row>
    <row r="102" spans="2:7" x14ac:dyDescent="0.2">
      <c r="B102" s="24"/>
      <c r="D102" s="27"/>
      <c r="E102" s="27"/>
      <c r="F102" s="27"/>
      <c r="G102" s="27"/>
    </row>
    <row r="103" spans="2:7" x14ac:dyDescent="0.2">
      <c r="B103" s="24"/>
      <c r="D103" s="27"/>
      <c r="E103" s="27"/>
      <c r="F103" s="27"/>
      <c r="G103" s="27"/>
    </row>
    <row r="104" spans="2:7" x14ac:dyDescent="0.2">
      <c r="B104" s="24"/>
      <c r="D104" s="27"/>
      <c r="E104" s="27"/>
      <c r="F104" s="27"/>
      <c r="G104" s="27"/>
    </row>
    <row r="105" spans="2:7" x14ac:dyDescent="0.2">
      <c r="B105" s="24"/>
      <c r="D105" s="27"/>
      <c r="E105" s="27"/>
      <c r="F105" s="27"/>
      <c r="G105" s="27"/>
    </row>
    <row r="106" spans="2:7" x14ac:dyDescent="0.2">
      <c r="B106" s="24"/>
      <c r="D106" s="27"/>
      <c r="E106" s="27"/>
      <c r="F106" s="27"/>
      <c r="G106" s="27"/>
    </row>
    <row r="107" spans="2:7" x14ac:dyDescent="0.2">
      <c r="B107" s="24"/>
      <c r="D107" s="27"/>
      <c r="E107" s="27"/>
      <c r="F107" s="27"/>
      <c r="G107" s="27"/>
    </row>
    <row r="108" spans="2:7" x14ac:dyDescent="0.2">
      <c r="B108" s="24"/>
      <c r="D108" s="27"/>
      <c r="E108" s="27"/>
      <c r="F108" s="27"/>
      <c r="G108" s="27"/>
    </row>
    <row r="109" spans="2:7" x14ac:dyDescent="0.2">
      <c r="B109" s="24"/>
      <c r="D109" s="27"/>
      <c r="E109" s="27"/>
      <c r="F109" s="27"/>
      <c r="G109" s="27"/>
    </row>
    <row r="110" spans="2:7" x14ac:dyDescent="0.2">
      <c r="B110" s="24"/>
      <c r="D110" s="27"/>
      <c r="E110" s="27"/>
      <c r="F110" s="27"/>
      <c r="G110" s="27"/>
    </row>
    <row r="111" spans="2:7" x14ac:dyDescent="0.2">
      <c r="B111" s="24"/>
      <c r="D111" s="27"/>
      <c r="E111" s="27"/>
      <c r="F111" s="27"/>
      <c r="G111" s="27"/>
    </row>
    <row r="112" spans="2:7" x14ac:dyDescent="0.2">
      <c r="B112" s="24"/>
      <c r="D112" s="27"/>
      <c r="E112" s="27"/>
      <c r="F112" s="27"/>
      <c r="G112" s="27"/>
    </row>
    <row r="113" spans="2:7" x14ac:dyDescent="0.2">
      <c r="B113" s="24"/>
      <c r="D113" s="27"/>
      <c r="E113" s="27"/>
      <c r="F113" s="27"/>
      <c r="G113" s="27"/>
    </row>
    <row r="114" spans="2:7" x14ac:dyDescent="0.2">
      <c r="B114" s="24"/>
      <c r="D114" s="27"/>
      <c r="E114" s="27"/>
      <c r="F114" s="27"/>
      <c r="G114" s="27"/>
    </row>
    <row r="115" spans="2:7" x14ac:dyDescent="0.2">
      <c r="B115" s="24"/>
      <c r="D115" s="27"/>
      <c r="E115" s="27"/>
      <c r="F115" s="27"/>
      <c r="G115" s="27"/>
    </row>
    <row r="116" spans="2:7" x14ac:dyDescent="0.2">
      <c r="B116" s="24"/>
      <c r="D116" s="27"/>
      <c r="E116" s="27"/>
      <c r="F116" s="27"/>
      <c r="G116" s="27"/>
    </row>
    <row r="117" spans="2:7" x14ac:dyDescent="0.2">
      <c r="B117" s="24"/>
      <c r="D117" s="27"/>
      <c r="E117" s="27"/>
      <c r="F117" s="27"/>
      <c r="G117" s="27"/>
    </row>
    <row r="118" spans="2:7" x14ac:dyDescent="0.2">
      <c r="B118" s="24"/>
      <c r="D118" s="27"/>
      <c r="E118" s="27"/>
      <c r="F118" s="27"/>
      <c r="G118" s="27"/>
    </row>
    <row r="119" spans="2:7" x14ac:dyDescent="0.2">
      <c r="B119" s="24"/>
      <c r="D119" s="27"/>
      <c r="E119" s="27"/>
      <c r="F119" s="27"/>
      <c r="G119" s="27"/>
    </row>
    <row r="120" spans="2:7" x14ac:dyDescent="0.2">
      <c r="B120" s="24"/>
      <c r="D120" s="27"/>
      <c r="E120" s="27"/>
      <c r="F120" s="27"/>
      <c r="G120" s="27"/>
    </row>
    <row r="121" spans="2:7" x14ac:dyDescent="0.2">
      <c r="B121" s="24"/>
      <c r="D121" s="27"/>
      <c r="E121" s="27"/>
      <c r="F121" s="27"/>
      <c r="G121" s="27"/>
    </row>
    <row r="122" spans="2:7" x14ac:dyDescent="0.2">
      <c r="B122" s="24"/>
      <c r="D122" s="27"/>
      <c r="E122" s="27"/>
      <c r="F122" s="27"/>
      <c r="G122" s="27"/>
    </row>
    <row r="123" spans="2:7" x14ac:dyDescent="0.2">
      <c r="B123" s="24"/>
      <c r="D123" s="27"/>
      <c r="E123" s="27"/>
      <c r="F123" s="27"/>
      <c r="G123" s="27"/>
    </row>
    <row r="124" spans="2:7" x14ac:dyDescent="0.2">
      <c r="B124" s="24"/>
      <c r="D124" s="27"/>
      <c r="E124" s="27"/>
      <c r="F124" s="27"/>
      <c r="G124" s="27"/>
    </row>
    <row r="125" spans="2:7" x14ac:dyDescent="0.2">
      <c r="B125" s="24"/>
      <c r="D125" s="27"/>
      <c r="E125" s="27"/>
      <c r="F125" s="27"/>
      <c r="G125" s="27"/>
    </row>
    <row r="126" spans="2:7" x14ac:dyDescent="0.2">
      <c r="B126" s="24"/>
      <c r="D126" s="27"/>
      <c r="E126" s="27"/>
      <c r="F126" s="27"/>
      <c r="G126" s="27"/>
    </row>
    <row r="127" spans="2:7" x14ac:dyDescent="0.2">
      <c r="B127" s="24"/>
      <c r="D127" s="27"/>
      <c r="E127" s="27"/>
      <c r="F127" s="27"/>
      <c r="G127" s="27"/>
    </row>
    <row r="128" spans="2:7" x14ac:dyDescent="0.2">
      <c r="B128" s="24"/>
      <c r="D128" s="27"/>
      <c r="E128" s="27"/>
      <c r="F128" s="27"/>
      <c r="G128" s="27"/>
    </row>
    <row r="129" spans="2:7" x14ac:dyDescent="0.2">
      <c r="B129" s="24"/>
      <c r="D129" s="27"/>
      <c r="E129" s="27"/>
      <c r="F129" s="27"/>
      <c r="G129" s="27"/>
    </row>
    <row r="130" spans="2:7" x14ac:dyDescent="0.2">
      <c r="B130" s="24"/>
      <c r="D130" s="27"/>
      <c r="E130" s="27"/>
      <c r="F130" s="27"/>
      <c r="G130" s="27"/>
    </row>
    <row r="131" spans="2:7" x14ac:dyDescent="0.2">
      <c r="B131" s="24"/>
      <c r="D131" s="27"/>
      <c r="E131" s="27"/>
      <c r="F131" s="27"/>
      <c r="G131" s="27"/>
    </row>
    <row r="132" spans="2:7" x14ac:dyDescent="0.2">
      <c r="B132" s="24"/>
      <c r="D132" s="27"/>
      <c r="E132" s="27"/>
      <c r="F132" s="27"/>
      <c r="G132" s="27"/>
    </row>
    <row r="133" spans="2:7" x14ac:dyDescent="0.2">
      <c r="B133" s="24"/>
      <c r="D133" s="27"/>
      <c r="E133" s="27"/>
      <c r="F133" s="27"/>
      <c r="G133" s="27"/>
    </row>
    <row r="134" spans="2:7" x14ac:dyDescent="0.2">
      <c r="B134" s="24"/>
      <c r="D134" s="27"/>
      <c r="E134" s="27"/>
      <c r="F134" s="27"/>
      <c r="G134" s="27"/>
    </row>
    <row r="135" spans="2:7" x14ac:dyDescent="0.2">
      <c r="B135" s="24"/>
      <c r="D135" s="27"/>
      <c r="E135" s="27"/>
      <c r="F135" s="27"/>
      <c r="G135" s="27"/>
    </row>
    <row r="136" spans="2:7" x14ac:dyDescent="0.2">
      <c r="B136" s="24"/>
      <c r="D136" s="27"/>
      <c r="E136" s="27"/>
      <c r="F136" s="27"/>
      <c r="G136" s="27"/>
    </row>
    <row r="137" spans="2:7" x14ac:dyDescent="0.2">
      <c r="B137" s="24"/>
      <c r="D137" s="27"/>
      <c r="E137" s="27"/>
      <c r="F137" s="27"/>
      <c r="G137" s="27"/>
    </row>
    <row r="138" spans="2:7" x14ac:dyDescent="0.2">
      <c r="B138" s="24"/>
      <c r="D138" s="27"/>
      <c r="E138" s="27"/>
      <c r="F138" s="27"/>
      <c r="G138" s="27"/>
    </row>
    <row r="139" spans="2:7" x14ac:dyDescent="0.2">
      <c r="B139" s="24"/>
      <c r="D139" s="27"/>
      <c r="E139" s="27"/>
      <c r="F139" s="27"/>
      <c r="G139" s="27"/>
    </row>
    <row r="140" spans="2:7" x14ac:dyDescent="0.2">
      <c r="B140" s="24"/>
      <c r="D140" s="27"/>
      <c r="E140" s="27"/>
      <c r="F140" s="27"/>
      <c r="G140" s="27"/>
    </row>
    <row r="141" spans="2:7" x14ac:dyDescent="0.2">
      <c r="B141" s="24"/>
      <c r="D141" s="27"/>
      <c r="E141" s="27"/>
      <c r="F141" s="27"/>
      <c r="G141" s="27"/>
    </row>
    <row r="142" spans="2:7" x14ac:dyDescent="0.2">
      <c r="B142" s="24"/>
      <c r="D142" s="27"/>
      <c r="E142" s="27"/>
      <c r="F142" s="27"/>
      <c r="G142" s="27"/>
    </row>
    <row r="143" spans="2:7" x14ac:dyDescent="0.2">
      <c r="B143" s="24"/>
      <c r="D143" s="27"/>
      <c r="E143" s="27"/>
      <c r="F143" s="27"/>
      <c r="G143" s="27"/>
    </row>
    <row r="144" spans="2:7" x14ac:dyDescent="0.2">
      <c r="B144" s="24"/>
      <c r="D144" s="27"/>
      <c r="E144" s="27"/>
      <c r="F144" s="27"/>
      <c r="G144" s="27"/>
    </row>
    <row r="145" spans="2:7" x14ac:dyDescent="0.2">
      <c r="B145" s="24"/>
      <c r="D145" s="27"/>
      <c r="E145" s="27"/>
      <c r="F145" s="27"/>
      <c r="G145" s="27"/>
    </row>
    <row r="146" spans="2:7" x14ac:dyDescent="0.2">
      <c r="B146" s="24"/>
      <c r="D146" s="27"/>
      <c r="E146" s="27"/>
      <c r="F146" s="27"/>
      <c r="G146" s="27"/>
    </row>
    <row r="147" spans="2:7" x14ac:dyDescent="0.2">
      <c r="B147" s="24"/>
      <c r="D147" s="27"/>
      <c r="E147" s="27"/>
      <c r="F147" s="27"/>
      <c r="G147" s="27"/>
    </row>
    <row r="148" spans="2:7" x14ac:dyDescent="0.2">
      <c r="B148" s="24"/>
      <c r="D148" s="27"/>
      <c r="E148" s="27"/>
      <c r="F148" s="27"/>
      <c r="G148" s="27"/>
    </row>
    <row r="149" spans="2:7" x14ac:dyDescent="0.2">
      <c r="B149" s="24"/>
      <c r="D149" s="27"/>
      <c r="E149" s="27"/>
      <c r="F149" s="27"/>
      <c r="G149" s="27"/>
    </row>
    <row r="150" spans="2:7" x14ac:dyDescent="0.2">
      <c r="B150" s="24"/>
      <c r="D150" s="27"/>
      <c r="E150" s="27"/>
      <c r="F150" s="27"/>
      <c r="G150" s="27"/>
    </row>
    <row r="151" spans="2:7" x14ac:dyDescent="0.2">
      <c r="B151" s="24"/>
      <c r="D151" s="27"/>
      <c r="E151" s="27"/>
      <c r="F151" s="27"/>
      <c r="G151" s="27"/>
    </row>
    <row r="152" spans="2:7" x14ac:dyDescent="0.2">
      <c r="B152" s="24"/>
      <c r="D152" s="27"/>
      <c r="E152" s="27"/>
      <c r="F152" s="27"/>
      <c r="G152" s="27"/>
    </row>
    <row r="153" spans="2:7" x14ac:dyDescent="0.2">
      <c r="B153" s="24"/>
      <c r="D153" s="27"/>
      <c r="E153" s="27"/>
      <c r="F153" s="27"/>
      <c r="G153" s="27"/>
    </row>
    <row r="154" spans="2:7" x14ac:dyDescent="0.2">
      <c r="B154" s="24"/>
      <c r="D154" s="27"/>
      <c r="E154" s="27"/>
      <c r="F154" s="27"/>
      <c r="G154" s="27"/>
    </row>
    <row r="155" spans="2:7" x14ac:dyDescent="0.2">
      <c r="B155" s="24"/>
      <c r="D155" s="27"/>
      <c r="E155" s="27"/>
      <c r="F155" s="27"/>
      <c r="G155" s="27"/>
    </row>
    <row r="156" spans="2:7" x14ac:dyDescent="0.2">
      <c r="B156" s="24"/>
      <c r="D156" s="27"/>
      <c r="E156" s="27"/>
      <c r="F156" s="27"/>
      <c r="G156" s="27"/>
    </row>
    <row r="157" spans="2:7" x14ac:dyDescent="0.2">
      <c r="B157" s="24"/>
      <c r="D157" s="27"/>
      <c r="E157" s="27"/>
      <c r="F157" s="27"/>
      <c r="G157" s="27"/>
    </row>
    <row r="158" spans="2:7" x14ac:dyDescent="0.2">
      <c r="B158" s="24"/>
      <c r="D158" s="27"/>
      <c r="E158" s="27"/>
      <c r="F158" s="27"/>
      <c r="G158" s="27"/>
    </row>
    <row r="159" spans="2:7" x14ac:dyDescent="0.2">
      <c r="B159" s="24"/>
      <c r="D159" s="27"/>
      <c r="E159" s="27"/>
      <c r="F159" s="27"/>
      <c r="G159" s="27"/>
    </row>
    <row r="160" spans="2:7" x14ac:dyDescent="0.2">
      <c r="B160" s="24"/>
      <c r="D160" s="27"/>
      <c r="E160" s="27"/>
      <c r="F160" s="27"/>
      <c r="G160" s="27"/>
    </row>
    <row r="161" spans="2:7" x14ac:dyDescent="0.2">
      <c r="B161" s="24"/>
      <c r="D161" s="27"/>
      <c r="E161" s="27"/>
      <c r="F161" s="27"/>
      <c r="G161" s="27"/>
    </row>
    <row r="162" spans="2:7" x14ac:dyDescent="0.2">
      <c r="B162" s="24"/>
      <c r="D162" s="27"/>
      <c r="E162" s="27"/>
      <c r="F162" s="27"/>
      <c r="G162" s="27"/>
    </row>
    <row r="163" spans="2:7" x14ac:dyDescent="0.2">
      <c r="B163" s="24"/>
      <c r="D163" s="27"/>
      <c r="E163" s="27"/>
      <c r="F163" s="27"/>
      <c r="G163" s="27"/>
    </row>
    <row r="164" spans="2:7" x14ac:dyDescent="0.2">
      <c r="B164" s="24"/>
      <c r="D164" s="27"/>
      <c r="E164" s="27"/>
      <c r="F164" s="27"/>
      <c r="G164" s="27"/>
    </row>
    <row r="165" spans="2:7" x14ac:dyDescent="0.2">
      <c r="B165" s="24"/>
      <c r="D165" s="27"/>
      <c r="E165" s="27"/>
      <c r="F165" s="27"/>
      <c r="G165" s="27"/>
    </row>
    <row r="166" spans="2:7" x14ac:dyDescent="0.2">
      <c r="B166" s="24"/>
      <c r="D166" s="27"/>
      <c r="E166" s="27"/>
      <c r="F166" s="27"/>
      <c r="G166" s="27"/>
    </row>
    <row r="167" spans="2:7" x14ac:dyDescent="0.2">
      <c r="B167" s="24"/>
      <c r="D167" s="27"/>
      <c r="E167" s="27"/>
      <c r="F167" s="27"/>
      <c r="G167" s="27"/>
    </row>
    <row r="168" spans="2:7" x14ac:dyDescent="0.2">
      <c r="B168" s="24"/>
      <c r="D168" s="27"/>
      <c r="E168" s="27"/>
      <c r="F168" s="27"/>
      <c r="G168" s="27"/>
    </row>
    <row r="169" spans="2:7" x14ac:dyDescent="0.2">
      <c r="B169" s="24"/>
      <c r="D169" s="27"/>
      <c r="E169" s="27"/>
      <c r="F169" s="27"/>
      <c r="G169" s="27"/>
    </row>
    <row r="170" spans="2:7" x14ac:dyDescent="0.2">
      <c r="B170" s="24"/>
      <c r="D170" s="27"/>
      <c r="E170" s="27"/>
      <c r="F170" s="27"/>
      <c r="G170" s="27"/>
    </row>
    <row r="171" spans="2:7" x14ac:dyDescent="0.2">
      <c r="B171" s="24"/>
      <c r="D171" s="27"/>
      <c r="E171" s="27"/>
      <c r="F171" s="27"/>
      <c r="G171" s="27"/>
    </row>
    <row r="172" spans="2:7" x14ac:dyDescent="0.2">
      <c r="B172" s="24"/>
      <c r="D172" s="27"/>
      <c r="E172" s="27"/>
      <c r="F172" s="27"/>
      <c r="G172" s="27"/>
    </row>
    <row r="173" spans="2:7" x14ac:dyDescent="0.2">
      <c r="B173" s="24"/>
      <c r="D173" s="27"/>
      <c r="E173" s="27"/>
      <c r="F173" s="27"/>
      <c r="G173" s="27"/>
    </row>
    <row r="174" spans="2:7" x14ac:dyDescent="0.2">
      <c r="B174" s="24"/>
      <c r="D174" s="27"/>
      <c r="E174" s="27"/>
      <c r="F174" s="27"/>
      <c r="G174" s="27"/>
    </row>
    <row r="175" spans="2:7" x14ac:dyDescent="0.2">
      <c r="B175" s="24"/>
      <c r="D175" s="27"/>
      <c r="E175" s="27"/>
      <c r="F175" s="27"/>
      <c r="G175" s="27"/>
    </row>
    <row r="176" spans="2:7" x14ac:dyDescent="0.2">
      <c r="B176" s="24"/>
      <c r="D176" s="27"/>
      <c r="E176" s="27"/>
      <c r="F176" s="27"/>
      <c r="G176" s="27"/>
    </row>
    <row r="177" spans="2:7" x14ac:dyDescent="0.2">
      <c r="B177" s="24"/>
      <c r="D177" s="27"/>
      <c r="E177" s="27"/>
      <c r="F177" s="27"/>
      <c r="G177" s="27"/>
    </row>
    <row r="178" spans="2:7" x14ac:dyDescent="0.2">
      <c r="B178" s="24"/>
      <c r="D178" s="27"/>
      <c r="E178" s="27"/>
      <c r="F178" s="27"/>
      <c r="G178" s="27"/>
    </row>
    <row r="179" spans="2:7" x14ac:dyDescent="0.2">
      <c r="B179" s="24"/>
      <c r="D179" s="27"/>
      <c r="E179" s="27"/>
      <c r="F179" s="27"/>
      <c r="G179" s="27"/>
    </row>
    <row r="180" spans="2:7" x14ac:dyDescent="0.2">
      <c r="B180" s="24"/>
      <c r="D180" s="27"/>
      <c r="E180" s="27"/>
      <c r="F180" s="27"/>
      <c r="G180" s="27"/>
    </row>
    <row r="181" spans="2:7" x14ac:dyDescent="0.2">
      <c r="B181" s="24"/>
      <c r="D181" s="27"/>
      <c r="E181" s="27"/>
      <c r="F181" s="27"/>
      <c r="G181" s="27"/>
    </row>
    <row r="182" spans="2:7" x14ac:dyDescent="0.2">
      <c r="B182" s="24"/>
      <c r="D182" s="27"/>
      <c r="E182" s="27"/>
      <c r="F182" s="27"/>
      <c r="G182" s="27"/>
    </row>
    <row r="183" spans="2:7" x14ac:dyDescent="0.2">
      <c r="B183" s="24"/>
      <c r="D183" s="27"/>
      <c r="E183" s="27"/>
      <c r="F183" s="27"/>
      <c r="G183" s="27"/>
    </row>
    <row r="184" spans="2:7" x14ac:dyDescent="0.2">
      <c r="B184" s="24"/>
      <c r="D184" s="27"/>
      <c r="E184" s="27"/>
      <c r="F184" s="27"/>
      <c r="G184" s="27"/>
    </row>
    <row r="185" spans="2:7" x14ac:dyDescent="0.2">
      <c r="B185" s="24"/>
      <c r="D185" s="27"/>
      <c r="E185" s="27"/>
      <c r="F185" s="27"/>
      <c r="G185" s="27"/>
    </row>
    <row r="186" spans="2:7" x14ac:dyDescent="0.2">
      <c r="B186" s="24"/>
      <c r="D186" s="27"/>
      <c r="E186" s="27"/>
      <c r="F186" s="27"/>
      <c r="G186" s="27"/>
    </row>
    <row r="187" spans="2:7" x14ac:dyDescent="0.2">
      <c r="B187" s="24"/>
      <c r="D187" s="27"/>
      <c r="E187" s="27"/>
      <c r="F187" s="27"/>
      <c r="G187" s="27"/>
    </row>
    <row r="188" spans="2:7" x14ac:dyDescent="0.2">
      <c r="B188" s="24"/>
      <c r="D188" s="27"/>
      <c r="E188" s="27"/>
      <c r="F188" s="27"/>
      <c r="G188" s="27"/>
    </row>
    <row r="189" spans="2:7" x14ac:dyDescent="0.2">
      <c r="B189" s="24"/>
      <c r="D189" s="27"/>
      <c r="E189" s="27"/>
      <c r="F189" s="27"/>
      <c r="G189" s="27"/>
    </row>
    <row r="190" spans="2:7" x14ac:dyDescent="0.2">
      <c r="B190" s="24"/>
      <c r="D190" s="27"/>
      <c r="E190" s="27"/>
      <c r="F190" s="27"/>
      <c r="G190" s="27"/>
    </row>
    <row r="191" spans="2:7" x14ac:dyDescent="0.2">
      <c r="B191" s="24"/>
      <c r="D191" s="27"/>
      <c r="E191" s="27"/>
      <c r="F191" s="27"/>
      <c r="G191" s="27"/>
    </row>
    <row r="192" spans="2:7" x14ac:dyDescent="0.2">
      <c r="B192" s="24"/>
      <c r="D192" s="27"/>
      <c r="E192" s="27"/>
      <c r="F192" s="27"/>
      <c r="G192" s="27"/>
    </row>
    <row r="193" spans="2:7" x14ac:dyDescent="0.2">
      <c r="B193" s="24"/>
      <c r="D193" s="27"/>
      <c r="E193" s="27"/>
      <c r="F193" s="27"/>
      <c r="G193" s="27"/>
    </row>
    <row r="194" spans="2:7" x14ac:dyDescent="0.2">
      <c r="B194" s="24"/>
      <c r="D194" s="27"/>
      <c r="E194" s="27"/>
      <c r="F194" s="27"/>
      <c r="G194" s="27"/>
    </row>
    <row r="195" spans="2:7" x14ac:dyDescent="0.2">
      <c r="B195" s="24"/>
      <c r="D195" s="27"/>
      <c r="E195" s="27"/>
      <c r="F195" s="27"/>
      <c r="G195" s="27"/>
    </row>
    <row r="196" spans="2:7" x14ac:dyDescent="0.2">
      <c r="B196" s="24"/>
      <c r="D196" s="27"/>
      <c r="E196" s="27"/>
      <c r="F196" s="27"/>
      <c r="G196" s="27"/>
    </row>
    <row r="197" spans="2:7" x14ac:dyDescent="0.2">
      <c r="B197" s="24"/>
      <c r="D197" s="27"/>
      <c r="E197" s="27"/>
      <c r="F197" s="27"/>
      <c r="G197" s="27"/>
    </row>
    <row r="198" spans="2:7" x14ac:dyDescent="0.2">
      <c r="B198" s="24"/>
      <c r="D198" s="27"/>
      <c r="E198" s="27"/>
      <c r="F198" s="27"/>
      <c r="G198" s="27"/>
    </row>
    <row r="199" spans="2:7" x14ac:dyDescent="0.2">
      <c r="B199" s="24"/>
      <c r="D199" s="27"/>
      <c r="E199" s="27"/>
      <c r="F199" s="27"/>
      <c r="G199" s="27"/>
    </row>
    <row r="200" spans="2:7" x14ac:dyDescent="0.2">
      <c r="B200" s="24"/>
      <c r="D200" s="27"/>
      <c r="E200" s="27"/>
      <c r="F200" s="27"/>
      <c r="G200" s="27"/>
    </row>
    <row r="201" spans="2:7" x14ac:dyDescent="0.2">
      <c r="B201" s="24"/>
      <c r="D201" s="27"/>
      <c r="E201" s="27"/>
      <c r="F201" s="27"/>
      <c r="G201" s="27"/>
    </row>
    <row r="202" spans="2:7" x14ac:dyDescent="0.2">
      <c r="B202" s="24"/>
      <c r="D202" s="27"/>
      <c r="E202" s="27"/>
      <c r="F202" s="27"/>
      <c r="G202" s="27"/>
    </row>
    <row r="203" spans="2:7" x14ac:dyDescent="0.2">
      <c r="B203" s="24"/>
      <c r="D203" s="27"/>
      <c r="E203" s="27"/>
      <c r="F203" s="27"/>
      <c r="G203" s="27"/>
    </row>
    <row r="204" spans="2:7" x14ac:dyDescent="0.2">
      <c r="B204" s="24"/>
      <c r="D204" s="27"/>
      <c r="E204" s="27"/>
      <c r="F204" s="27"/>
      <c r="G204" s="27"/>
    </row>
    <row r="205" spans="2:7" x14ac:dyDescent="0.2">
      <c r="B205" s="24"/>
      <c r="D205" s="27"/>
      <c r="E205" s="27"/>
      <c r="F205" s="27"/>
      <c r="G205" s="27"/>
    </row>
    <row r="206" spans="2:7" x14ac:dyDescent="0.2">
      <c r="B206" s="24"/>
      <c r="D206" s="27"/>
      <c r="E206" s="27"/>
      <c r="F206" s="27"/>
      <c r="G206" s="27"/>
    </row>
    <row r="207" spans="2:7" x14ac:dyDescent="0.2">
      <c r="B207" s="24"/>
      <c r="D207" s="27"/>
      <c r="E207" s="27"/>
      <c r="F207" s="27"/>
      <c r="G207" s="27"/>
    </row>
    <row r="208" spans="2:7" x14ac:dyDescent="0.2">
      <c r="B208" s="24"/>
      <c r="D208" s="27"/>
      <c r="E208" s="27"/>
      <c r="F208" s="27"/>
      <c r="G208" s="27"/>
    </row>
    <row r="209" spans="2:7" x14ac:dyDescent="0.2">
      <c r="B209" s="24"/>
      <c r="D209" s="27"/>
      <c r="E209" s="27"/>
      <c r="F209" s="27"/>
      <c r="G209" s="27"/>
    </row>
    <row r="210" spans="2:7" x14ac:dyDescent="0.2">
      <c r="B210" s="24"/>
      <c r="D210" s="27"/>
      <c r="E210" s="27"/>
      <c r="F210" s="27"/>
      <c r="G210" s="27"/>
    </row>
    <row r="211" spans="2:7" x14ac:dyDescent="0.2">
      <c r="B211" s="24"/>
      <c r="D211" s="27"/>
      <c r="E211" s="27"/>
      <c r="F211" s="27"/>
      <c r="G211" s="27"/>
    </row>
    <row r="212" spans="2:7" x14ac:dyDescent="0.2">
      <c r="B212" s="24"/>
      <c r="D212" s="27"/>
      <c r="E212" s="27"/>
      <c r="F212" s="27"/>
      <c r="G212" s="27"/>
    </row>
    <row r="213" spans="2:7" x14ac:dyDescent="0.2">
      <c r="B213" s="24"/>
      <c r="D213" s="27"/>
      <c r="E213" s="27"/>
      <c r="F213" s="27"/>
      <c r="G213" s="27"/>
    </row>
    <row r="214" spans="2:7" x14ac:dyDescent="0.2">
      <c r="B214" s="24"/>
      <c r="D214" s="27"/>
      <c r="E214" s="27"/>
      <c r="F214" s="27"/>
      <c r="G214" s="27"/>
    </row>
    <row r="215" spans="2:7" x14ac:dyDescent="0.2">
      <c r="B215" s="24"/>
      <c r="D215" s="27"/>
      <c r="E215" s="27"/>
      <c r="F215" s="27"/>
      <c r="G215" s="27"/>
    </row>
    <row r="216" spans="2:7" x14ac:dyDescent="0.2">
      <c r="B216" s="24"/>
      <c r="D216" s="27"/>
      <c r="E216" s="27"/>
      <c r="F216" s="27"/>
      <c r="G216" s="27"/>
    </row>
    <row r="217" spans="2:7" x14ac:dyDescent="0.2">
      <c r="B217" s="24"/>
      <c r="D217" s="27"/>
      <c r="E217" s="27"/>
      <c r="F217" s="27"/>
      <c r="G217" s="27"/>
    </row>
    <row r="218" spans="2:7" x14ac:dyDescent="0.2">
      <c r="B218" s="24"/>
      <c r="D218" s="27"/>
      <c r="E218" s="27"/>
      <c r="F218" s="27"/>
      <c r="G218" s="27"/>
    </row>
    <row r="219" spans="2:7" x14ac:dyDescent="0.2">
      <c r="B219" s="24"/>
      <c r="D219" s="27"/>
      <c r="E219" s="27"/>
      <c r="F219" s="27"/>
      <c r="G219" s="27"/>
    </row>
    <row r="220" spans="2:7" x14ac:dyDescent="0.2">
      <c r="B220" s="24"/>
      <c r="D220" s="27"/>
      <c r="E220" s="27"/>
      <c r="F220" s="27"/>
      <c r="G220" s="27"/>
    </row>
    <row r="221" spans="2:7" x14ac:dyDescent="0.2">
      <c r="B221" s="24"/>
      <c r="D221" s="27"/>
      <c r="E221" s="27"/>
      <c r="F221" s="27"/>
      <c r="G221" s="27"/>
    </row>
    <row r="222" spans="2:7" x14ac:dyDescent="0.2">
      <c r="B222" s="24"/>
      <c r="D222" s="27"/>
      <c r="E222" s="27"/>
      <c r="F222" s="27"/>
      <c r="G222" s="27"/>
    </row>
    <row r="223" spans="2:7" x14ac:dyDescent="0.2">
      <c r="B223" s="24"/>
      <c r="D223" s="27"/>
      <c r="E223" s="27"/>
      <c r="F223" s="27"/>
      <c r="G223" s="27"/>
    </row>
    <row r="224" spans="2:7" x14ac:dyDescent="0.2">
      <c r="B224" s="24"/>
      <c r="D224" s="27"/>
      <c r="E224" s="27"/>
      <c r="F224" s="27"/>
      <c r="G224" s="27"/>
    </row>
    <row r="225" spans="2:7" x14ac:dyDescent="0.2">
      <c r="B225" s="24"/>
      <c r="D225" s="27"/>
      <c r="E225" s="27"/>
      <c r="F225" s="27"/>
      <c r="G225" s="27"/>
    </row>
    <row r="226" spans="2:7" x14ac:dyDescent="0.2">
      <c r="B226" s="24"/>
      <c r="D226" s="27"/>
      <c r="E226" s="27"/>
      <c r="F226" s="27"/>
      <c r="G226" s="27"/>
    </row>
    <row r="227" spans="2:7" x14ac:dyDescent="0.2">
      <c r="B227" s="24"/>
      <c r="D227" s="27"/>
      <c r="E227" s="27"/>
      <c r="F227" s="27"/>
      <c r="G227" s="27"/>
    </row>
    <row r="228" spans="2:7" x14ac:dyDescent="0.2">
      <c r="B228" s="24"/>
      <c r="D228" s="27"/>
      <c r="E228" s="27"/>
      <c r="F228" s="27"/>
      <c r="G228" s="27"/>
    </row>
    <row r="229" spans="2:7" x14ac:dyDescent="0.2">
      <c r="B229" s="24"/>
      <c r="D229" s="27"/>
      <c r="E229" s="27"/>
      <c r="F229" s="27"/>
      <c r="G229" s="27"/>
    </row>
    <row r="230" spans="2:7" x14ac:dyDescent="0.2">
      <c r="B230" s="24"/>
      <c r="D230" s="27"/>
      <c r="E230" s="27"/>
      <c r="F230" s="27"/>
      <c r="G230" s="27"/>
    </row>
    <row r="231" spans="2:7" x14ac:dyDescent="0.2">
      <c r="B231" s="24"/>
      <c r="D231" s="27"/>
      <c r="E231" s="27"/>
      <c r="F231" s="27"/>
      <c r="G231" s="27"/>
    </row>
    <row r="232" spans="2:7" x14ac:dyDescent="0.2">
      <c r="B232" s="24"/>
      <c r="D232" s="27"/>
      <c r="E232" s="27"/>
      <c r="F232" s="27"/>
      <c r="G232" s="27"/>
    </row>
    <row r="233" spans="2:7" x14ac:dyDescent="0.2">
      <c r="B233" s="24"/>
      <c r="D233" s="27"/>
      <c r="E233" s="27"/>
      <c r="F233" s="27"/>
      <c r="G233" s="27"/>
    </row>
    <row r="234" spans="2:7" x14ac:dyDescent="0.2">
      <c r="B234" s="24"/>
      <c r="D234" s="27"/>
      <c r="E234" s="27"/>
      <c r="F234" s="27"/>
      <c r="G234" s="27"/>
    </row>
    <row r="235" spans="2:7" x14ac:dyDescent="0.2">
      <c r="B235" s="24"/>
      <c r="D235" s="27"/>
      <c r="E235" s="27"/>
      <c r="F235" s="27"/>
      <c r="G235" s="27"/>
    </row>
    <row r="236" spans="2:7" x14ac:dyDescent="0.2">
      <c r="B236" s="24"/>
      <c r="D236" s="27"/>
      <c r="E236" s="27"/>
      <c r="F236" s="27"/>
      <c r="G236" s="27"/>
    </row>
    <row r="237" spans="2:7" x14ac:dyDescent="0.2">
      <c r="B237" s="24"/>
      <c r="D237" s="27"/>
      <c r="E237" s="27"/>
      <c r="F237" s="27"/>
      <c r="G237" s="27"/>
    </row>
    <row r="238" spans="2:7" x14ac:dyDescent="0.2">
      <c r="B238" s="24"/>
      <c r="D238" s="27"/>
      <c r="E238" s="27"/>
      <c r="F238" s="27"/>
      <c r="G238" s="27"/>
    </row>
    <row r="239" spans="2:7" x14ac:dyDescent="0.2">
      <c r="B239" s="24"/>
      <c r="D239" s="27"/>
      <c r="E239" s="27"/>
      <c r="F239" s="27"/>
      <c r="G239" s="27"/>
    </row>
    <row r="240" spans="2:7" x14ac:dyDescent="0.2">
      <c r="B240" s="24"/>
      <c r="D240" s="27"/>
      <c r="E240" s="27"/>
      <c r="F240" s="27"/>
      <c r="G240" s="27"/>
    </row>
    <row r="241" spans="2:7" x14ac:dyDescent="0.2">
      <c r="B241" s="24"/>
      <c r="D241" s="27"/>
      <c r="E241" s="27"/>
      <c r="F241" s="27"/>
      <c r="G241" s="27"/>
    </row>
    <row r="242" spans="2:7" x14ac:dyDescent="0.2">
      <c r="B242" s="24"/>
      <c r="D242" s="27"/>
      <c r="E242" s="27"/>
      <c r="F242" s="27"/>
      <c r="G242" s="27"/>
    </row>
    <row r="243" spans="2:7" x14ac:dyDescent="0.2">
      <c r="B243" s="24"/>
      <c r="D243" s="27"/>
      <c r="E243" s="27"/>
      <c r="F243" s="27"/>
      <c r="G243" s="27"/>
    </row>
    <row r="244" spans="2:7" x14ac:dyDescent="0.2">
      <c r="B244" s="24"/>
      <c r="D244" s="27"/>
      <c r="E244" s="27"/>
      <c r="F244" s="27"/>
      <c r="G244" s="27"/>
    </row>
    <row r="245" spans="2:7" x14ac:dyDescent="0.2">
      <c r="B245" s="24"/>
      <c r="D245" s="27"/>
      <c r="E245" s="27"/>
      <c r="F245" s="27"/>
      <c r="G245" s="27"/>
    </row>
    <row r="246" spans="2:7" x14ac:dyDescent="0.2">
      <c r="B246" s="24"/>
      <c r="D246" s="27"/>
      <c r="E246" s="27"/>
      <c r="F246" s="27"/>
      <c r="G246" s="27"/>
    </row>
    <row r="247" spans="2:7" x14ac:dyDescent="0.2">
      <c r="B247" s="24"/>
      <c r="D247" s="27"/>
      <c r="E247" s="27"/>
      <c r="F247" s="27"/>
      <c r="G247" s="27"/>
    </row>
    <row r="248" spans="2:7" x14ac:dyDescent="0.2">
      <c r="B248" s="24"/>
      <c r="D248" s="27"/>
      <c r="E248" s="27"/>
      <c r="F248" s="27"/>
      <c r="G248" s="27"/>
    </row>
    <row r="249" spans="2:7" x14ac:dyDescent="0.2">
      <c r="B249" s="24"/>
      <c r="D249" s="27"/>
      <c r="E249" s="27"/>
      <c r="F249" s="27"/>
      <c r="G249" s="27"/>
    </row>
    <row r="250" spans="2:7" x14ac:dyDescent="0.2">
      <c r="B250" s="24"/>
      <c r="D250" s="27"/>
      <c r="E250" s="27"/>
      <c r="F250" s="27"/>
      <c r="G250" s="27"/>
    </row>
    <row r="251" spans="2:7" x14ac:dyDescent="0.2">
      <c r="B251" s="24"/>
      <c r="D251" s="27"/>
      <c r="E251" s="27"/>
      <c r="F251" s="27"/>
      <c r="G251" s="27"/>
    </row>
    <row r="252" spans="2:7" x14ac:dyDescent="0.2">
      <c r="B252" s="24"/>
      <c r="D252" s="27"/>
      <c r="E252" s="27"/>
      <c r="F252" s="27"/>
      <c r="G252" s="27"/>
    </row>
    <row r="253" spans="2:7" x14ac:dyDescent="0.2">
      <c r="B253" s="24"/>
      <c r="D253" s="27"/>
      <c r="E253" s="27"/>
      <c r="F253" s="27"/>
      <c r="G253" s="27"/>
    </row>
    <row r="254" spans="2:7" x14ac:dyDescent="0.2">
      <c r="B254" s="24"/>
      <c r="D254" s="27"/>
      <c r="E254" s="27"/>
      <c r="F254" s="27"/>
      <c r="G254" s="27"/>
    </row>
    <row r="255" spans="2:7" x14ac:dyDescent="0.2">
      <c r="B255" s="24"/>
      <c r="D255" s="27"/>
      <c r="E255" s="27"/>
      <c r="F255" s="27"/>
      <c r="G255" s="27"/>
    </row>
    <row r="256" spans="2:7" x14ac:dyDescent="0.2">
      <c r="B256" s="24"/>
      <c r="D256" s="27"/>
      <c r="E256" s="27"/>
      <c r="F256" s="27"/>
      <c r="G256" s="27"/>
    </row>
    <row r="257" spans="2:7" x14ac:dyDescent="0.2">
      <c r="B257" s="24"/>
      <c r="D257" s="27"/>
      <c r="E257" s="27"/>
      <c r="F257" s="27"/>
      <c r="G257" s="27"/>
    </row>
    <row r="258" spans="2:7" x14ac:dyDescent="0.2">
      <c r="B258" s="24"/>
      <c r="D258" s="27"/>
      <c r="E258" s="27"/>
      <c r="F258" s="27"/>
      <c r="G258" s="27"/>
    </row>
    <row r="259" spans="2:7" x14ac:dyDescent="0.2">
      <c r="B259" s="24"/>
      <c r="D259" s="27"/>
      <c r="E259" s="27"/>
      <c r="F259" s="27"/>
      <c r="G259" s="27"/>
    </row>
    <row r="260" spans="2:7" x14ac:dyDescent="0.2">
      <c r="B260" s="24"/>
      <c r="D260" s="27"/>
      <c r="E260" s="27"/>
      <c r="F260" s="27"/>
      <c r="G260" s="27"/>
    </row>
    <row r="261" spans="2:7" x14ac:dyDescent="0.2">
      <c r="B261" s="24"/>
      <c r="D261" s="27"/>
      <c r="E261" s="27"/>
      <c r="F261" s="27"/>
      <c r="G261" s="27"/>
    </row>
    <row r="262" spans="2:7" x14ac:dyDescent="0.2">
      <c r="B262" s="24"/>
      <c r="D262" s="27"/>
      <c r="E262" s="27"/>
      <c r="F262" s="27"/>
      <c r="G262" s="27"/>
    </row>
    <row r="263" spans="2:7" x14ac:dyDescent="0.2">
      <c r="B263" s="24"/>
      <c r="D263" s="27"/>
      <c r="E263" s="27"/>
      <c r="F263" s="27"/>
      <c r="G263" s="27"/>
    </row>
    <row r="264" spans="2:7" x14ac:dyDescent="0.2">
      <c r="B264" s="24"/>
      <c r="D264" s="27"/>
      <c r="E264" s="27"/>
      <c r="F264" s="27"/>
      <c r="G264" s="27"/>
    </row>
    <row r="265" spans="2:7" x14ac:dyDescent="0.2">
      <c r="B265" s="24"/>
      <c r="D265" s="27"/>
      <c r="E265" s="27"/>
      <c r="F265" s="27"/>
      <c r="G265" s="27"/>
    </row>
    <row r="266" spans="2:7" x14ac:dyDescent="0.2">
      <c r="B266" s="24"/>
      <c r="D266" s="27"/>
      <c r="E266" s="27"/>
      <c r="F266" s="27"/>
      <c r="G266" s="27"/>
    </row>
    <row r="267" spans="2:7" x14ac:dyDescent="0.2">
      <c r="B267" s="24"/>
      <c r="D267" s="27"/>
      <c r="E267" s="27"/>
      <c r="F267" s="27"/>
      <c r="G267" s="27"/>
    </row>
    <row r="268" spans="2:7" x14ac:dyDescent="0.2">
      <c r="B268" s="24"/>
      <c r="D268" s="27"/>
      <c r="E268" s="27"/>
      <c r="F268" s="27"/>
      <c r="G268" s="27"/>
    </row>
    <row r="269" spans="2:7" x14ac:dyDescent="0.2">
      <c r="B269" s="24"/>
      <c r="D269" s="27"/>
      <c r="E269" s="27"/>
      <c r="F269" s="27"/>
      <c r="G269" s="27"/>
    </row>
    <row r="270" spans="2:7" x14ac:dyDescent="0.2">
      <c r="B270" s="24"/>
      <c r="D270" s="27"/>
      <c r="E270" s="27"/>
      <c r="F270" s="27"/>
      <c r="G270" s="27"/>
    </row>
    <row r="271" spans="2:7" x14ac:dyDescent="0.2">
      <c r="B271" s="24"/>
      <c r="D271" s="27"/>
      <c r="E271" s="27"/>
      <c r="F271" s="27"/>
      <c r="G271" s="27"/>
    </row>
    <row r="272" spans="2:7" x14ac:dyDescent="0.2">
      <c r="B272" s="24"/>
      <c r="D272" s="27"/>
      <c r="E272" s="27"/>
      <c r="F272" s="27"/>
      <c r="G272" s="27"/>
    </row>
    <row r="273" spans="2:7" x14ac:dyDescent="0.2">
      <c r="B273" s="24"/>
      <c r="D273" s="27"/>
      <c r="E273" s="27"/>
      <c r="F273" s="27"/>
      <c r="G273" s="27"/>
    </row>
    <row r="274" spans="2:7" x14ac:dyDescent="0.2">
      <c r="B274" s="24"/>
      <c r="D274" s="27"/>
      <c r="E274" s="27"/>
      <c r="F274" s="27"/>
      <c r="G274" s="27"/>
    </row>
    <row r="275" spans="2:7" x14ac:dyDescent="0.2">
      <c r="B275" s="24"/>
      <c r="D275" s="27"/>
      <c r="E275" s="27"/>
      <c r="F275" s="27"/>
      <c r="G275" s="27"/>
    </row>
    <row r="276" spans="2:7" x14ac:dyDescent="0.2">
      <c r="B276" s="24"/>
      <c r="D276" s="27"/>
      <c r="E276" s="27"/>
      <c r="F276" s="27"/>
      <c r="G276" s="27"/>
    </row>
    <row r="277" spans="2:7" x14ac:dyDescent="0.2">
      <c r="B277" s="24"/>
      <c r="D277" s="27"/>
      <c r="E277" s="27"/>
      <c r="F277" s="27"/>
      <c r="G277" s="27"/>
    </row>
    <row r="278" spans="2:7" x14ac:dyDescent="0.2">
      <c r="B278" s="24"/>
      <c r="D278" s="27"/>
      <c r="E278" s="27"/>
      <c r="F278" s="27"/>
      <c r="G278" s="27"/>
    </row>
    <row r="279" spans="2:7" x14ac:dyDescent="0.2">
      <c r="B279" s="24"/>
      <c r="D279" s="27"/>
      <c r="E279" s="27"/>
      <c r="F279" s="27"/>
      <c r="G279" s="27"/>
    </row>
    <row r="280" spans="2:7" x14ac:dyDescent="0.2">
      <c r="B280" s="24"/>
      <c r="D280" s="27"/>
      <c r="E280" s="27"/>
      <c r="F280" s="27"/>
      <c r="G280" s="27"/>
    </row>
    <row r="281" spans="2:7" x14ac:dyDescent="0.2">
      <c r="B281" s="24"/>
      <c r="D281" s="27"/>
      <c r="E281" s="27"/>
      <c r="F281" s="27"/>
      <c r="G281" s="27"/>
    </row>
    <row r="282" spans="2:7" x14ac:dyDescent="0.2">
      <c r="B282" s="24"/>
      <c r="D282" s="27"/>
      <c r="E282" s="27"/>
      <c r="F282" s="27"/>
      <c r="G282" s="27"/>
    </row>
    <row r="283" spans="2:7" x14ac:dyDescent="0.2">
      <c r="B283" s="24"/>
      <c r="D283" s="27"/>
      <c r="E283" s="27"/>
      <c r="F283" s="27"/>
      <c r="G283" s="27"/>
    </row>
    <row r="284" spans="2:7" x14ac:dyDescent="0.2">
      <c r="B284" s="24"/>
      <c r="D284" s="27"/>
      <c r="E284" s="27"/>
      <c r="F284" s="27"/>
      <c r="G284" s="27"/>
    </row>
    <row r="285" spans="2:7" x14ac:dyDescent="0.2">
      <c r="B285" s="24"/>
      <c r="D285" s="27"/>
      <c r="E285" s="27"/>
      <c r="F285" s="27"/>
      <c r="G285" s="27"/>
    </row>
    <row r="286" spans="2:7" x14ac:dyDescent="0.2">
      <c r="B286" s="24"/>
      <c r="D286" s="27"/>
      <c r="E286" s="27"/>
      <c r="F286" s="27"/>
      <c r="G286" s="27"/>
    </row>
    <row r="287" spans="2:7" x14ac:dyDescent="0.2">
      <c r="B287" s="24"/>
      <c r="D287" s="27"/>
      <c r="E287" s="27"/>
      <c r="F287" s="27"/>
      <c r="G287" s="27"/>
    </row>
    <row r="288" spans="2:7" x14ac:dyDescent="0.2">
      <c r="B288" s="24"/>
      <c r="D288" s="27"/>
      <c r="E288" s="27"/>
      <c r="F288" s="27"/>
      <c r="G288" s="27"/>
    </row>
    <row r="289" spans="2:7" x14ac:dyDescent="0.2">
      <c r="B289" s="24"/>
      <c r="D289" s="27"/>
      <c r="E289" s="27"/>
      <c r="F289" s="27"/>
      <c r="G289" s="27"/>
    </row>
    <row r="290" spans="2:7" x14ac:dyDescent="0.2">
      <c r="B290" s="24"/>
      <c r="D290" s="27"/>
      <c r="E290" s="27"/>
      <c r="F290" s="27"/>
      <c r="G290" s="27"/>
    </row>
    <row r="291" spans="2:7" x14ac:dyDescent="0.2">
      <c r="B291" s="24"/>
      <c r="D291" s="27"/>
      <c r="E291" s="27"/>
      <c r="F291" s="27"/>
      <c r="G291" s="27"/>
    </row>
    <row r="292" spans="2:7" x14ac:dyDescent="0.2">
      <c r="B292" s="24"/>
      <c r="D292" s="27"/>
      <c r="E292" s="27"/>
      <c r="F292" s="27"/>
      <c r="G292" s="27"/>
    </row>
    <row r="293" spans="2:7" x14ac:dyDescent="0.2">
      <c r="B293" s="24"/>
      <c r="D293" s="27"/>
      <c r="E293" s="27"/>
      <c r="F293" s="27"/>
      <c r="G293" s="27"/>
    </row>
    <row r="294" spans="2:7" x14ac:dyDescent="0.2">
      <c r="B294" s="24"/>
      <c r="D294" s="27"/>
      <c r="E294" s="27"/>
      <c r="F294" s="27"/>
      <c r="G294" s="27"/>
    </row>
    <row r="295" spans="2:7" x14ac:dyDescent="0.2">
      <c r="B295" s="24"/>
      <c r="D295" s="27"/>
      <c r="E295" s="27"/>
      <c r="F295" s="27"/>
      <c r="G295" s="27"/>
    </row>
    <row r="296" spans="2:7" x14ac:dyDescent="0.2">
      <c r="B296" s="24"/>
      <c r="D296" s="27"/>
      <c r="E296" s="27"/>
      <c r="F296" s="27"/>
      <c r="G296" s="27"/>
    </row>
    <row r="297" spans="2:7" x14ac:dyDescent="0.2">
      <c r="B297" s="24"/>
      <c r="D297" s="27"/>
      <c r="E297" s="27"/>
      <c r="F297" s="27"/>
      <c r="G297" s="27"/>
    </row>
    <row r="298" spans="2:7" x14ac:dyDescent="0.2">
      <c r="B298" s="24"/>
      <c r="D298" s="27"/>
      <c r="E298" s="27"/>
      <c r="F298" s="27"/>
      <c r="G298" s="27"/>
    </row>
    <row r="299" spans="2:7" x14ac:dyDescent="0.2">
      <c r="B299" s="24"/>
      <c r="D299" s="27"/>
      <c r="E299" s="27"/>
      <c r="F299" s="27"/>
      <c r="G299" s="27"/>
    </row>
    <row r="300" spans="2:7" x14ac:dyDescent="0.2">
      <c r="B300" s="24"/>
      <c r="D300" s="27"/>
      <c r="E300" s="27"/>
      <c r="F300" s="27"/>
      <c r="G300" s="27"/>
    </row>
    <row r="301" spans="2:7" x14ac:dyDescent="0.2">
      <c r="B301" s="24"/>
      <c r="D301" s="27"/>
      <c r="E301" s="27"/>
      <c r="F301" s="27"/>
      <c r="G301" s="27"/>
    </row>
    <row r="302" spans="2:7" x14ac:dyDescent="0.2">
      <c r="B302" s="24"/>
      <c r="D302" s="27"/>
      <c r="E302" s="27"/>
      <c r="F302" s="27"/>
      <c r="G302" s="27"/>
    </row>
    <row r="303" spans="2:7" x14ac:dyDescent="0.2">
      <c r="B303" s="24"/>
      <c r="D303" s="27"/>
      <c r="E303" s="27"/>
      <c r="F303" s="27"/>
      <c r="G303" s="27"/>
    </row>
    <row r="304" spans="2:7" x14ac:dyDescent="0.2">
      <c r="B304" s="24"/>
      <c r="D304" s="27"/>
      <c r="E304" s="27"/>
      <c r="F304" s="27"/>
      <c r="G304" s="27"/>
    </row>
    <row r="305" spans="2:7" x14ac:dyDescent="0.2">
      <c r="B305" s="24"/>
      <c r="D305" s="27"/>
      <c r="E305" s="27"/>
      <c r="F305" s="27"/>
      <c r="G305" s="27"/>
    </row>
    <row r="306" spans="2:7" x14ac:dyDescent="0.2">
      <c r="B306" s="24"/>
      <c r="D306" s="27"/>
      <c r="E306" s="27"/>
      <c r="F306" s="27"/>
      <c r="G306" s="27"/>
    </row>
    <row r="307" spans="2:7" x14ac:dyDescent="0.2">
      <c r="B307" s="24"/>
      <c r="D307" s="27"/>
      <c r="E307" s="27"/>
      <c r="F307" s="27"/>
      <c r="G307" s="27"/>
    </row>
    <row r="308" spans="2:7" x14ac:dyDescent="0.2">
      <c r="B308" s="24"/>
      <c r="D308" s="27"/>
      <c r="E308" s="27"/>
      <c r="F308" s="27"/>
      <c r="G308" s="27"/>
    </row>
    <row r="309" spans="2:7" x14ac:dyDescent="0.2">
      <c r="B309" s="24"/>
      <c r="D309" s="27"/>
      <c r="E309" s="27"/>
      <c r="F309" s="27"/>
      <c r="G309" s="27"/>
    </row>
    <row r="310" spans="2:7" x14ac:dyDescent="0.2">
      <c r="B310" s="24"/>
      <c r="D310" s="27"/>
      <c r="E310" s="27"/>
      <c r="F310" s="27"/>
      <c r="G310" s="27"/>
    </row>
    <row r="311" spans="2:7" x14ac:dyDescent="0.2">
      <c r="B311" s="24"/>
      <c r="D311" s="27"/>
      <c r="E311" s="27"/>
      <c r="F311" s="27"/>
      <c r="G311" s="27"/>
    </row>
    <row r="312" spans="2:7" x14ac:dyDescent="0.2">
      <c r="B312" s="24"/>
      <c r="D312" s="27"/>
      <c r="E312" s="27"/>
      <c r="F312" s="27"/>
      <c r="G312" s="27"/>
    </row>
    <row r="313" spans="2:7" x14ac:dyDescent="0.2">
      <c r="B313" s="24"/>
      <c r="D313" s="27"/>
      <c r="E313" s="27"/>
      <c r="F313" s="27"/>
      <c r="G313" s="27"/>
    </row>
    <row r="314" spans="2:7" x14ac:dyDescent="0.2">
      <c r="B314" s="24"/>
      <c r="D314" s="27"/>
      <c r="E314" s="27"/>
      <c r="F314" s="27"/>
      <c r="G314" s="27"/>
    </row>
    <row r="315" spans="2:7" x14ac:dyDescent="0.2">
      <c r="B315" s="24"/>
      <c r="D315" s="27"/>
      <c r="E315" s="27"/>
      <c r="F315" s="27"/>
      <c r="G315" s="27"/>
    </row>
    <row r="316" spans="2:7" x14ac:dyDescent="0.2">
      <c r="B316" s="24"/>
      <c r="D316" s="27"/>
      <c r="E316" s="27"/>
      <c r="F316" s="27"/>
      <c r="G316" s="27"/>
    </row>
    <row r="317" spans="2:7" x14ac:dyDescent="0.2">
      <c r="B317" s="24"/>
      <c r="D317" s="27"/>
      <c r="E317" s="27"/>
      <c r="F317" s="27"/>
      <c r="G317" s="27"/>
    </row>
    <row r="318" spans="2:7" x14ac:dyDescent="0.2">
      <c r="B318" s="24"/>
      <c r="D318" s="27"/>
      <c r="E318" s="27"/>
      <c r="F318" s="27"/>
      <c r="G318" s="27"/>
    </row>
    <row r="319" spans="2:7" x14ac:dyDescent="0.2">
      <c r="B319" s="24"/>
      <c r="D319" s="27"/>
      <c r="E319" s="27"/>
      <c r="F319" s="27"/>
      <c r="G319" s="27"/>
    </row>
    <row r="320" spans="2:7" x14ac:dyDescent="0.2">
      <c r="B320" s="24"/>
      <c r="D320" s="27"/>
      <c r="E320" s="27"/>
      <c r="F320" s="27"/>
      <c r="G320" s="27"/>
    </row>
    <row r="321" spans="2:7" x14ac:dyDescent="0.2">
      <c r="B321" s="24"/>
      <c r="D321" s="27"/>
      <c r="E321" s="27"/>
      <c r="F321" s="27"/>
      <c r="G321" s="27"/>
    </row>
    <row r="322" spans="2:7" x14ac:dyDescent="0.2">
      <c r="B322" s="24"/>
      <c r="D322" s="27"/>
      <c r="E322" s="27"/>
      <c r="F322" s="27"/>
      <c r="G322" s="27"/>
    </row>
    <row r="323" spans="2:7" x14ac:dyDescent="0.2">
      <c r="B323" s="24"/>
      <c r="D323" s="27"/>
      <c r="E323" s="27"/>
      <c r="F323" s="27"/>
      <c r="G323" s="27"/>
    </row>
    <row r="324" spans="2:7" x14ac:dyDescent="0.2">
      <c r="B324" s="24"/>
      <c r="D324" s="27"/>
      <c r="E324" s="27"/>
      <c r="F324" s="27"/>
      <c r="G324" s="27"/>
    </row>
    <row r="325" spans="2:7" x14ac:dyDescent="0.2">
      <c r="B325" s="24"/>
      <c r="D325" s="27"/>
      <c r="E325" s="27"/>
      <c r="F325" s="27"/>
      <c r="G325" s="27"/>
    </row>
    <row r="326" spans="2:7" x14ac:dyDescent="0.2">
      <c r="B326" s="24"/>
      <c r="D326" s="27"/>
      <c r="E326" s="27"/>
      <c r="F326" s="27"/>
      <c r="G326" s="27"/>
    </row>
    <row r="327" spans="2:7" x14ac:dyDescent="0.2">
      <c r="B327" s="24"/>
      <c r="D327" s="27"/>
      <c r="E327" s="27"/>
      <c r="F327" s="27"/>
      <c r="G327" s="27"/>
    </row>
    <row r="328" spans="2:7" x14ac:dyDescent="0.2">
      <c r="B328" s="24"/>
      <c r="D328" s="27"/>
      <c r="E328" s="27"/>
      <c r="F328" s="27"/>
      <c r="G328" s="27"/>
    </row>
    <row r="329" spans="2:7" x14ac:dyDescent="0.2">
      <c r="B329" s="24"/>
      <c r="D329" s="27"/>
      <c r="E329" s="27"/>
      <c r="F329" s="27"/>
      <c r="G329" s="27"/>
    </row>
    <row r="330" spans="2:7" x14ac:dyDescent="0.2">
      <c r="B330" s="24"/>
      <c r="D330" s="27"/>
      <c r="E330" s="27"/>
      <c r="F330" s="27"/>
      <c r="G330" s="27"/>
    </row>
    <row r="331" spans="2:7" x14ac:dyDescent="0.2">
      <c r="B331" s="24"/>
      <c r="D331" s="27"/>
      <c r="E331" s="27"/>
      <c r="F331" s="27"/>
      <c r="G331" s="27"/>
    </row>
    <row r="332" spans="2:7" x14ac:dyDescent="0.2">
      <c r="B332" s="24"/>
      <c r="D332" s="27"/>
      <c r="E332" s="27"/>
      <c r="F332" s="27"/>
      <c r="G332" s="27"/>
    </row>
    <row r="333" spans="2:7" x14ac:dyDescent="0.2">
      <c r="B333" s="24"/>
      <c r="D333" s="27"/>
      <c r="E333" s="27"/>
      <c r="F333" s="27"/>
      <c r="G333" s="27"/>
    </row>
    <row r="334" spans="2:7" x14ac:dyDescent="0.2">
      <c r="B334" s="24"/>
      <c r="D334" s="27"/>
      <c r="E334" s="27"/>
      <c r="F334" s="27"/>
      <c r="G334" s="27"/>
    </row>
    <row r="335" spans="2:7" x14ac:dyDescent="0.2">
      <c r="B335" s="24"/>
      <c r="D335" s="27"/>
      <c r="E335" s="27"/>
      <c r="F335" s="27"/>
      <c r="G335" s="27"/>
    </row>
    <row r="336" spans="2:7" x14ac:dyDescent="0.2">
      <c r="B336" s="24"/>
      <c r="D336" s="27"/>
      <c r="E336" s="27"/>
      <c r="F336" s="27"/>
      <c r="G336" s="27"/>
    </row>
    <row r="337" spans="2:7" x14ac:dyDescent="0.2">
      <c r="B337" s="24"/>
      <c r="D337" s="27"/>
      <c r="E337" s="27"/>
      <c r="F337" s="27"/>
      <c r="G337" s="27"/>
    </row>
    <row r="338" spans="2:7" x14ac:dyDescent="0.2">
      <c r="B338" s="24"/>
      <c r="D338" s="27"/>
      <c r="E338" s="27"/>
      <c r="F338" s="27"/>
      <c r="G338" s="27"/>
    </row>
    <row r="339" spans="2:7" x14ac:dyDescent="0.2">
      <c r="B339" s="24"/>
      <c r="D339" s="27"/>
      <c r="E339" s="27"/>
      <c r="F339" s="27"/>
      <c r="G339" s="27"/>
    </row>
    <row r="340" spans="2:7" x14ac:dyDescent="0.2">
      <c r="B340" s="24"/>
      <c r="D340" s="27"/>
      <c r="E340" s="27"/>
      <c r="F340" s="27"/>
      <c r="G340" s="27"/>
    </row>
    <row r="341" spans="2:7" x14ac:dyDescent="0.2">
      <c r="B341" s="24"/>
      <c r="D341" s="27"/>
      <c r="E341" s="27"/>
      <c r="F341" s="27"/>
      <c r="G341" s="27"/>
    </row>
    <row r="342" spans="2:7" x14ac:dyDescent="0.2">
      <c r="B342" s="24"/>
      <c r="D342" s="27"/>
      <c r="E342" s="27"/>
      <c r="F342" s="27"/>
      <c r="G342" s="27"/>
    </row>
    <row r="343" spans="2:7" x14ac:dyDescent="0.2">
      <c r="B343" s="24"/>
      <c r="D343" s="27"/>
      <c r="E343" s="27"/>
      <c r="F343" s="27"/>
      <c r="G343" s="27"/>
    </row>
    <row r="344" spans="2:7" x14ac:dyDescent="0.2">
      <c r="B344" s="24"/>
      <c r="D344" s="27"/>
      <c r="E344" s="27"/>
      <c r="F344" s="27"/>
      <c r="G344" s="27"/>
    </row>
    <row r="345" spans="2:7" x14ac:dyDescent="0.2">
      <c r="B345" s="24"/>
      <c r="D345" s="27"/>
      <c r="E345" s="27"/>
      <c r="F345" s="27"/>
      <c r="G345" s="27"/>
    </row>
    <row r="346" spans="2:7" x14ac:dyDescent="0.2">
      <c r="B346" s="24"/>
      <c r="D346" s="27"/>
      <c r="E346" s="27"/>
      <c r="F346" s="27"/>
      <c r="G346" s="27"/>
    </row>
    <row r="347" spans="2:7" x14ac:dyDescent="0.2">
      <c r="B347" s="24"/>
      <c r="D347" s="27"/>
      <c r="E347" s="27"/>
      <c r="F347" s="27"/>
      <c r="G347" s="27"/>
    </row>
    <row r="348" spans="2:7" x14ac:dyDescent="0.2">
      <c r="B348" s="24"/>
      <c r="D348" s="27"/>
      <c r="E348" s="27"/>
      <c r="F348" s="27"/>
      <c r="G348" s="27"/>
    </row>
    <row r="349" spans="2:7" x14ac:dyDescent="0.2">
      <c r="B349" s="24"/>
      <c r="D349" s="27"/>
      <c r="E349" s="27"/>
      <c r="F349" s="27"/>
      <c r="G349" s="27"/>
    </row>
    <row r="350" spans="2:7" x14ac:dyDescent="0.2">
      <c r="B350" s="24"/>
      <c r="D350" s="27"/>
      <c r="E350" s="27"/>
      <c r="F350" s="27"/>
      <c r="G350" s="27"/>
    </row>
    <row r="351" spans="2:7" x14ac:dyDescent="0.2">
      <c r="B351" s="24"/>
      <c r="D351" s="27"/>
      <c r="E351" s="27"/>
      <c r="F351" s="27"/>
      <c r="G351" s="27"/>
    </row>
    <row r="352" spans="2:7" x14ac:dyDescent="0.2">
      <c r="B352" s="24"/>
      <c r="D352" s="27"/>
      <c r="E352" s="27"/>
      <c r="F352" s="27"/>
      <c r="G352" s="27"/>
    </row>
    <row r="353" spans="2:7" x14ac:dyDescent="0.2">
      <c r="B353" s="24"/>
      <c r="D353" s="27"/>
      <c r="E353" s="27"/>
      <c r="F353" s="27"/>
      <c r="G353" s="27"/>
    </row>
    <row r="354" spans="2:7" x14ac:dyDescent="0.2">
      <c r="B354" s="24"/>
      <c r="D354" s="27"/>
      <c r="E354" s="27"/>
      <c r="F354" s="27"/>
      <c r="G354" s="27"/>
    </row>
    <row r="355" spans="2:7" x14ac:dyDescent="0.2">
      <c r="B355" s="24"/>
      <c r="D355" s="27"/>
      <c r="E355" s="27"/>
      <c r="F355" s="27"/>
      <c r="G355" s="27"/>
    </row>
    <row r="356" spans="2:7" x14ac:dyDescent="0.2">
      <c r="B356" s="24"/>
      <c r="D356" s="27"/>
      <c r="E356" s="27"/>
      <c r="F356" s="27"/>
      <c r="G356" s="27"/>
    </row>
    <row r="357" spans="2:7" x14ac:dyDescent="0.2">
      <c r="B357" s="24"/>
      <c r="D357" s="27"/>
      <c r="E357" s="27"/>
      <c r="F357" s="27"/>
      <c r="G357" s="27"/>
    </row>
    <row r="358" spans="2:7" x14ac:dyDescent="0.2">
      <c r="B358" s="24"/>
      <c r="D358" s="27"/>
      <c r="E358" s="27"/>
      <c r="F358" s="27"/>
      <c r="G358" s="27"/>
    </row>
    <row r="359" spans="2:7" x14ac:dyDescent="0.2">
      <c r="B359" s="24"/>
      <c r="D359" s="27"/>
      <c r="E359" s="27"/>
      <c r="F359" s="27"/>
      <c r="G359" s="27"/>
    </row>
    <row r="360" spans="2:7" x14ac:dyDescent="0.2">
      <c r="B360" s="24"/>
      <c r="D360" s="27"/>
      <c r="E360" s="27"/>
      <c r="F360" s="27"/>
      <c r="G360" s="27"/>
    </row>
    <row r="361" spans="2:7" x14ac:dyDescent="0.2">
      <c r="B361" s="24"/>
      <c r="D361" s="27"/>
      <c r="E361" s="27"/>
      <c r="F361" s="27"/>
      <c r="G361" s="27"/>
    </row>
    <row r="362" spans="2:7" x14ac:dyDescent="0.2">
      <c r="B362" s="24"/>
      <c r="D362" s="27"/>
      <c r="E362" s="27"/>
      <c r="F362" s="27"/>
      <c r="G362" s="27"/>
    </row>
    <row r="363" spans="2:7" x14ac:dyDescent="0.2">
      <c r="B363" s="24"/>
      <c r="D363" s="27"/>
      <c r="E363" s="27"/>
      <c r="F363" s="27"/>
      <c r="G363" s="27"/>
    </row>
    <row r="364" spans="2:7" x14ac:dyDescent="0.2">
      <c r="B364" s="24"/>
      <c r="D364" s="27"/>
      <c r="E364" s="27"/>
      <c r="F364" s="27"/>
      <c r="G364" s="27"/>
    </row>
    <row r="365" spans="2:7" x14ac:dyDescent="0.2">
      <c r="B365" s="24"/>
      <c r="D365" s="27"/>
      <c r="E365" s="27"/>
      <c r="F365" s="27"/>
      <c r="G365" s="27"/>
    </row>
    <row r="366" spans="2:7" x14ac:dyDescent="0.2">
      <c r="B366" s="24"/>
      <c r="D366" s="27"/>
      <c r="E366" s="27"/>
      <c r="F366" s="27"/>
      <c r="G366" s="27"/>
    </row>
    <row r="367" spans="2:7" x14ac:dyDescent="0.2">
      <c r="B367" s="24"/>
      <c r="D367" s="27"/>
      <c r="E367" s="27"/>
      <c r="F367" s="27"/>
      <c r="G367" s="27"/>
    </row>
    <row r="368" spans="2:7" x14ac:dyDescent="0.2">
      <c r="B368" s="24"/>
      <c r="D368" s="27"/>
      <c r="E368" s="27"/>
      <c r="F368" s="27"/>
      <c r="G368" s="27"/>
    </row>
    <row r="369" spans="2:7" x14ac:dyDescent="0.2">
      <c r="B369" s="24"/>
      <c r="D369" s="27"/>
      <c r="E369" s="27"/>
      <c r="F369" s="27"/>
      <c r="G369" s="27"/>
    </row>
    <row r="370" spans="2:7" x14ac:dyDescent="0.2">
      <c r="B370" s="24"/>
      <c r="D370" s="27"/>
      <c r="E370" s="27"/>
      <c r="F370" s="27"/>
      <c r="G370" s="27"/>
    </row>
    <row r="371" spans="2:7" x14ac:dyDescent="0.2">
      <c r="B371" s="24"/>
      <c r="D371" s="27"/>
      <c r="E371" s="27"/>
      <c r="F371" s="27"/>
      <c r="G371" s="27"/>
    </row>
    <row r="372" spans="2:7" x14ac:dyDescent="0.2">
      <c r="B372" s="24"/>
      <c r="D372" s="27"/>
      <c r="E372" s="27"/>
      <c r="F372" s="27"/>
      <c r="G372" s="27"/>
    </row>
    <row r="373" spans="2:7" x14ac:dyDescent="0.2">
      <c r="B373" s="24"/>
      <c r="D373" s="27"/>
      <c r="E373" s="27"/>
      <c r="F373" s="27"/>
      <c r="G373" s="27"/>
    </row>
    <row r="374" spans="2:7" x14ac:dyDescent="0.2">
      <c r="B374" s="24"/>
      <c r="D374" s="27"/>
      <c r="E374" s="27"/>
      <c r="F374" s="27"/>
      <c r="G374" s="27"/>
    </row>
    <row r="375" spans="2:7" x14ac:dyDescent="0.2">
      <c r="B375" s="24"/>
      <c r="D375" s="27"/>
      <c r="E375" s="27"/>
      <c r="F375" s="27"/>
      <c r="G375" s="27"/>
    </row>
    <row r="376" spans="2:7" x14ac:dyDescent="0.2">
      <c r="B376" s="24"/>
      <c r="D376" s="27"/>
      <c r="E376" s="27"/>
      <c r="F376" s="27"/>
      <c r="G376" s="27"/>
    </row>
    <row r="377" spans="2:7" x14ac:dyDescent="0.2">
      <c r="B377" s="24"/>
      <c r="D377" s="27"/>
      <c r="E377" s="27"/>
      <c r="F377" s="27"/>
      <c r="G377" s="27"/>
    </row>
    <row r="378" spans="2:7" x14ac:dyDescent="0.2">
      <c r="B378" s="24"/>
      <c r="D378" s="27"/>
      <c r="E378" s="27"/>
      <c r="F378" s="27"/>
      <c r="G378" s="27"/>
    </row>
    <row r="379" spans="2:7" x14ac:dyDescent="0.2">
      <c r="B379" s="24"/>
      <c r="D379" s="27"/>
      <c r="E379" s="27"/>
      <c r="F379" s="27"/>
      <c r="G379" s="27"/>
    </row>
    <row r="380" spans="2:7" x14ac:dyDescent="0.2">
      <c r="B380" s="24"/>
      <c r="D380" s="27"/>
      <c r="E380" s="27"/>
      <c r="F380" s="27"/>
      <c r="G380" s="27"/>
    </row>
    <row r="381" spans="2:7" x14ac:dyDescent="0.2">
      <c r="B381" s="24"/>
      <c r="D381" s="27"/>
      <c r="E381" s="27"/>
      <c r="F381" s="27"/>
      <c r="G381" s="27"/>
    </row>
    <row r="382" spans="2:7" x14ac:dyDescent="0.2">
      <c r="B382" s="24"/>
      <c r="D382" s="27"/>
      <c r="E382" s="27"/>
      <c r="F382" s="27"/>
      <c r="G382" s="27"/>
    </row>
    <row r="383" spans="2:7" x14ac:dyDescent="0.2">
      <c r="B383" s="24"/>
      <c r="D383" s="27"/>
      <c r="E383" s="27"/>
      <c r="F383" s="27"/>
      <c r="G383" s="27"/>
    </row>
    <row r="384" spans="2:7" x14ac:dyDescent="0.2">
      <c r="B384" s="24"/>
      <c r="D384" s="27"/>
      <c r="E384" s="27"/>
      <c r="F384" s="27"/>
      <c r="G384" s="27"/>
    </row>
    <row r="385" spans="2:7" x14ac:dyDescent="0.2">
      <c r="B385" s="24"/>
      <c r="D385" s="27"/>
      <c r="E385" s="27"/>
      <c r="F385" s="27"/>
      <c r="G385" s="27"/>
    </row>
    <row r="386" spans="2:7" x14ac:dyDescent="0.2">
      <c r="B386" s="24"/>
      <c r="D386" s="27"/>
      <c r="E386" s="27"/>
      <c r="F386" s="27"/>
      <c r="G386" s="27"/>
    </row>
    <row r="387" spans="2:7" x14ac:dyDescent="0.2">
      <c r="B387" s="24"/>
      <c r="D387" s="27"/>
      <c r="E387" s="27"/>
      <c r="F387" s="27"/>
      <c r="G387" s="27"/>
    </row>
    <row r="388" spans="2:7" x14ac:dyDescent="0.2">
      <c r="B388" s="24"/>
      <c r="D388" s="27"/>
      <c r="E388" s="27"/>
      <c r="F388" s="27"/>
      <c r="G388" s="27"/>
    </row>
    <row r="389" spans="2:7" x14ac:dyDescent="0.2">
      <c r="B389" s="24"/>
      <c r="D389" s="27"/>
      <c r="E389" s="27"/>
      <c r="F389" s="27"/>
      <c r="G389" s="27"/>
    </row>
    <row r="390" spans="2:7" x14ac:dyDescent="0.2">
      <c r="B390" s="24"/>
      <c r="D390" s="27"/>
      <c r="E390" s="27"/>
      <c r="F390" s="27"/>
      <c r="G390" s="27"/>
    </row>
    <row r="391" spans="2:7" x14ac:dyDescent="0.2">
      <c r="B391" s="24"/>
      <c r="D391" s="27"/>
      <c r="E391" s="27"/>
      <c r="F391" s="27"/>
      <c r="G391" s="27"/>
    </row>
    <row r="392" spans="2:7" x14ac:dyDescent="0.2">
      <c r="B392" s="24"/>
      <c r="D392" s="27"/>
      <c r="E392" s="27"/>
      <c r="F392" s="27"/>
      <c r="G392" s="27"/>
    </row>
    <row r="393" spans="2:7" x14ac:dyDescent="0.2">
      <c r="B393" s="24"/>
      <c r="D393" s="27"/>
      <c r="E393" s="27"/>
      <c r="F393" s="27"/>
      <c r="G393" s="27"/>
    </row>
    <row r="394" spans="2:7" x14ac:dyDescent="0.2">
      <c r="B394" s="24"/>
      <c r="D394" s="27"/>
      <c r="E394" s="27"/>
      <c r="F394" s="27"/>
      <c r="G394" s="27"/>
    </row>
    <row r="395" spans="2:7" x14ac:dyDescent="0.2">
      <c r="B395" s="24"/>
      <c r="D395" s="27"/>
      <c r="E395" s="27"/>
      <c r="F395" s="27"/>
      <c r="G395" s="27"/>
    </row>
    <row r="396" spans="2:7" x14ac:dyDescent="0.2">
      <c r="B396" s="24"/>
      <c r="D396" s="27"/>
      <c r="E396" s="27"/>
      <c r="F396" s="27"/>
      <c r="G396" s="27"/>
    </row>
    <row r="397" spans="2:7" x14ac:dyDescent="0.2">
      <c r="B397" s="24"/>
      <c r="D397" s="27"/>
      <c r="E397" s="27"/>
      <c r="F397" s="27"/>
      <c r="G397" s="27"/>
    </row>
    <row r="398" spans="2:7" x14ac:dyDescent="0.2">
      <c r="B398" s="24"/>
      <c r="D398" s="27"/>
      <c r="E398" s="27"/>
      <c r="F398" s="27"/>
      <c r="G398" s="27"/>
    </row>
    <row r="399" spans="2:7" x14ac:dyDescent="0.2">
      <c r="B399" s="24"/>
      <c r="D399" s="27"/>
      <c r="E399" s="27"/>
      <c r="F399" s="27"/>
      <c r="G399" s="27"/>
    </row>
    <row r="400" spans="2:7" x14ac:dyDescent="0.2">
      <c r="B400" s="24"/>
      <c r="D400" s="27"/>
      <c r="E400" s="27"/>
      <c r="F400" s="27"/>
      <c r="G400" s="27"/>
    </row>
    <row r="401" spans="2:7" x14ac:dyDescent="0.2">
      <c r="B401" s="24"/>
      <c r="D401" s="27"/>
      <c r="E401" s="27"/>
      <c r="F401" s="27"/>
      <c r="G401" s="27"/>
    </row>
    <row r="402" spans="2:7" x14ac:dyDescent="0.2">
      <c r="B402" s="24"/>
      <c r="D402" s="27"/>
      <c r="E402" s="27"/>
      <c r="F402" s="27"/>
      <c r="G402" s="27"/>
    </row>
    <row r="403" spans="2:7" x14ac:dyDescent="0.2">
      <c r="B403" s="24"/>
      <c r="D403" s="27"/>
      <c r="E403" s="27"/>
      <c r="F403" s="27"/>
      <c r="G403" s="27"/>
    </row>
    <row r="404" spans="2:7" x14ac:dyDescent="0.2">
      <c r="B404" s="24"/>
      <c r="D404" s="27"/>
      <c r="E404" s="27"/>
      <c r="F404" s="27"/>
      <c r="G404" s="27"/>
    </row>
    <row r="405" spans="2:7" x14ac:dyDescent="0.2">
      <c r="B405" s="24"/>
      <c r="D405" s="27"/>
      <c r="E405" s="27"/>
      <c r="F405" s="27"/>
      <c r="G405" s="27"/>
    </row>
    <row r="406" spans="2:7" x14ac:dyDescent="0.2">
      <c r="B406" s="24"/>
      <c r="D406" s="27"/>
      <c r="E406" s="27"/>
      <c r="F406" s="27"/>
      <c r="G406" s="27"/>
    </row>
    <row r="407" spans="2:7" x14ac:dyDescent="0.2">
      <c r="B407" s="24"/>
      <c r="D407" s="27"/>
      <c r="E407" s="27"/>
      <c r="F407" s="27"/>
      <c r="G407" s="27"/>
    </row>
    <row r="408" spans="2:7" x14ac:dyDescent="0.2">
      <c r="B408" s="24"/>
      <c r="D408" s="27"/>
      <c r="E408" s="27"/>
      <c r="F408" s="27"/>
      <c r="G408" s="27"/>
    </row>
    <row r="409" spans="2:7" x14ac:dyDescent="0.2">
      <c r="B409" s="24"/>
      <c r="D409" s="27"/>
      <c r="E409" s="27"/>
      <c r="F409" s="27"/>
      <c r="G409" s="27"/>
    </row>
    <row r="410" spans="2:7" x14ac:dyDescent="0.2">
      <c r="B410" s="24"/>
      <c r="D410" s="27"/>
      <c r="E410" s="27"/>
      <c r="F410" s="27"/>
      <c r="G410" s="27"/>
    </row>
    <row r="411" spans="2:7" x14ac:dyDescent="0.2">
      <c r="B411" s="24"/>
      <c r="D411" s="27"/>
      <c r="E411" s="27"/>
      <c r="F411" s="27"/>
      <c r="G411" s="27"/>
    </row>
    <row r="412" spans="2:7" x14ac:dyDescent="0.2">
      <c r="B412" s="24"/>
      <c r="D412" s="27"/>
      <c r="E412" s="27"/>
      <c r="F412" s="27"/>
      <c r="G412" s="27"/>
    </row>
    <row r="413" spans="2:7" x14ac:dyDescent="0.2">
      <c r="B413" s="24"/>
      <c r="D413" s="27"/>
      <c r="E413" s="27"/>
      <c r="F413" s="27"/>
      <c r="G413" s="27"/>
    </row>
    <row r="414" spans="2:7" x14ac:dyDescent="0.2">
      <c r="B414" s="24"/>
      <c r="D414" s="27"/>
      <c r="E414" s="27"/>
      <c r="F414" s="27"/>
      <c r="G414" s="27"/>
    </row>
    <row r="415" spans="2:7" x14ac:dyDescent="0.2">
      <c r="B415" s="24"/>
      <c r="D415" s="27"/>
      <c r="E415" s="27"/>
      <c r="F415" s="27"/>
      <c r="G415" s="27"/>
    </row>
    <row r="416" spans="2:7" x14ac:dyDescent="0.2">
      <c r="B416" s="24"/>
      <c r="D416" s="27"/>
      <c r="E416" s="27"/>
      <c r="F416" s="27"/>
      <c r="G416" s="27"/>
    </row>
    <row r="417" spans="2:7" x14ac:dyDescent="0.2">
      <c r="B417" s="24"/>
      <c r="D417" s="27"/>
      <c r="E417" s="27"/>
      <c r="F417" s="27"/>
      <c r="G417" s="27"/>
    </row>
    <row r="418" spans="2:7" x14ac:dyDescent="0.2">
      <c r="B418" s="24"/>
      <c r="D418" s="27"/>
      <c r="E418" s="27"/>
      <c r="F418" s="27"/>
      <c r="G418" s="27"/>
    </row>
    <row r="419" spans="2:7" x14ac:dyDescent="0.2">
      <c r="B419" s="24"/>
      <c r="D419" s="27"/>
      <c r="E419" s="27"/>
      <c r="F419" s="27"/>
      <c r="G419" s="27"/>
    </row>
    <row r="420" spans="2:7" x14ac:dyDescent="0.2">
      <c r="B420" s="24"/>
      <c r="D420" s="27"/>
      <c r="E420" s="27"/>
      <c r="F420" s="27"/>
      <c r="G420" s="27"/>
    </row>
    <row r="421" spans="2:7" x14ac:dyDescent="0.2">
      <c r="B421" s="24"/>
      <c r="D421" s="27"/>
      <c r="E421" s="27"/>
      <c r="F421" s="27"/>
      <c r="G421" s="27"/>
    </row>
    <row r="422" spans="2:7" x14ac:dyDescent="0.2">
      <c r="B422" s="24"/>
      <c r="D422" s="27"/>
      <c r="E422" s="27"/>
      <c r="F422" s="27"/>
      <c r="G422" s="27"/>
    </row>
    <row r="423" spans="2:7" x14ac:dyDescent="0.2">
      <c r="B423" s="24"/>
      <c r="D423" s="27"/>
      <c r="E423" s="27"/>
      <c r="F423" s="27"/>
      <c r="G423" s="27"/>
    </row>
    <row r="424" spans="2:7" x14ac:dyDescent="0.2">
      <c r="B424" s="24"/>
      <c r="D424" s="27"/>
      <c r="E424" s="27"/>
      <c r="F424" s="27"/>
      <c r="G424" s="27"/>
    </row>
    <row r="425" spans="2:7" x14ac:dyDescent="0.2">
      <c r="B425" s="24"/>
      <c r="D425" s="27"/>
      <c r="E425" s="27"/>
      <c r="F425" s="27"/>
      <c r="G425" s="27"/>
    </row>
    <row r="426" spans="2:7" x14ac:dyDescent="0.2">
      <c r="B426" s="24"/>
      <c r="D426" s="27"/>
      <c r="E426" s="27"/>
      <c r="F426" s="27"/>
      <c r="G426" s="27"/>
    </row>
    <row r="427" spans="2:7" x14ac:dyDescent="0.2">
      <c r="B427" s="24"/>
      <c r="D427" s="27"/>
      <c r="E427" s="27"/>
      <c r="F427" s="27"/>
      <c r="G427" s="27"/>
    </row>
    <row r="428" spans="2:7" x14ac:dyDescent="0.2">
      <c r="B428" s="24"/>
      <c r="D428" s="27"/>
      <c r="E428" s="27"/>
      <c r="F428" s="27"/>
      <c r="G428" s="27"/>
    </row>
    <row r="429" spans="2:7" x14ac:dyDescent="0.2">
      <c r="B429" s="24"/>
      <c r="D429" s="27"/>
      <c r="E429" s="27"/>
      <c r="F429" s="27"/>
      <c r="G429" s="27"/>
    </row>
    <row r="430" spans="2:7" x14ac:dyDescent="0.2">
      <c r="B430" s="24"/>
      <c r="D430" s="27"/>
      <c r="E430" s="27"/>
      <c r="F430" s="27"/>
      <c r="G430" s="27"/>
    </row>
    <row r="431" spans="2:7" x14ac:dyDescent="0.2">
      <c r="B431" s="24"/>
      <c r="D431" s="27"/>
      <c r="E431" s="27"/>
      <c r="F431" s="27"/>
      <c r="G431" s="27"/>
    </row>
    <row r="432" spans="2:7" x14ac:dyDescent="0.2">
      <c r="B432" s="24"/>
      <c r="D432" s="27"/>
      <c r="E432" s="27"/>
      <c r="F432" s="27"/>
      <c r="G432" s="27"/>
    </row>
    <row r="433" spans="2:7" x14ac:dyDescent="0.2">
      <c r="B433" s="24"/>
      <c r="D433" s="27"/>
      <c r="E433" s="27"/>
      <c r="F433" s="27"/>
      <c r="G433" s="27"/>
    </row>
    <row r="434" spans="2:7" x14ac:dyDescent="0.2">
      <c r="B434" s="24"/>
      <c r="D434" s="27"/>
      <c r="E434" s="27"/>
      <c r="F434" s="27"/>
      <c r="G434" s="27"/>
    </row>
    <row r="435" spans="2:7" x14ac:dyDescent="0.2">
      <c r="B435" s="24"/>
      <c r="D435" s="27"/>
      <c r="E435" s="27"/>
      <c r="F435" s="27"/>
      <c r="G435" s="27"/>
    </row>
    <row r="436" spans="2:7" x14ac:dyDescent="0.2">
      <c r="B436" s="24"/>
      <c r="D436" s="27"/>
      <c r="E436" s="27"/>
      <c r="F436" s="27"/>
      <c r="G436" s="27"/>
    </row>
    <row r="437" spans="2:7" x14ac:dyDescent="0.2">
      <c r="B437" s="24"/>
      <c r="D437" s="27"/>
      <c r="E437" s="27"/>
      <c r="F437" s="27"/>
      <c r="G437" s="27"/>
    </row>
    <row r="438" spans="2:7" x14ac:dyDescent="0.2">
      <c r="B438" s="24"/>
      <c r="D438" s="27"/>
      <c r="E438" s="27"/>
      <c r="F438" s="27"/>
      <c r="G438" s="27"/>
    </row>
    <row r="439" spans="2:7" x14ac:dyDescent="0.2">
      <c r="B439" s="24"/>
      <c r="D439" s="27"/>
      <c r="E439" s="27"/>
      <c r="F439" s="27"/>
      <c r="G439" s="27"/>
    </row>
    <row r="440" spans="2:7" x14ac:dyDescent="0.2">
      <c r="B440" s="24"/>
      <c r="D440" s="27"/>
      <c r="E440" s="27"/>
      <c r="F440" s="27"/>
      <c r="G440" s="27"/>
    </row>
    <row r="441" spans="2:7" x14ac:dyDescent="0.2">
      <c r="B441" s="24"/>
      <c r="D441" s="27"/>
      <c r="E441" s="27"/>
      <c r="F441" s="27"/>
      <c r="G441" s="27"/>
    </row>
    <row r="442" spans="2:7" x14ac:dyDescent="0.2">
      <c r="B442" s="24"/>
      <c r="D442" s="27"/>
      <c r="E442" s="27"/>
      <c r="F442" s="27"/>
      <c r="G442" s="27"/>
    </row>
    <row r="443" spans="2:7" x14ac:dyDescent="0.2">
      <c r="B443" s="24"/>
      <c r="D443" s="27"/>
      <c r="E443" s="27"/>
      <c r="F443" s="27"/>
      <c r="G443" s="27"/>
    </row>
    <row r="444" spans="2:7" x14ac:dyDescent="0.2">
      <c r="B444" s="24"/>
      <c r="D444" s="27"/>
      <c r="E444" s="27"/>
      <c r="F444" s="27"/>
      <c r="G444" s="27"/>
    </row>
    <row r="445" spans="2:7" x14ac:dyDescent="0.2">
      <c r="B445" s="24"/>
      <c r="D445" s="27"/>
      <c r="E445" s="27"/>
      <c r="F445" s="27"/>
      <c r="G445" s="27"/>
    </row>
    <row r="446" spans="2:7" x14ac:dyDescent="0.2">
      <c r="B446" s="24"/>
      <c r="D446" s="27"/>
      <c r="E446" s="27"/>
      <c r="F446" s="27"/>
      <c r="G446" s="27"/>
    </row>
    <row r="447" spans="2:7" x14ac:dyDescent="0.2">
      <c r="B447" s="24"/>
      <c r="D447" s="27"/>
      <c r="E447" s="27"/>
      <c r="F447" s="27"/>
      <c r="G447" s="27"/>
    </row>
    <row r="448" spans="2:7" x14ac:dyDescent="0.2">
      <c r="B448" s="24"/>
      <c r="D448" s="27"/>
      <c r="E448" s="27"/>
      <c r="F448" s="27"/>
      <c r="G448" s="27"/>
    </row>
    <row r="449" spans="2:7" x14ac:dyDescent="0.2">
      <c r="B449" s="24"/>
      <c r="D449" s="27"/>
      <c r="E449" s="27"/>
      <c r="F449" s="27"/>
      <c r="G449" s="27"/>
    </row>
    <row r="450" spans="2:7" x14ac:dyDescent="0.2">
      <c r="B450" s="24"/>
      <c r="D450" s="27"/>
      <c r="E450" s="27"/>
      <c r="F450" s="27"/>
      <c r="G450" s="27"/>
    </row>
    <row r="451" spans="2:7" x14ac:dyDescent="0.2">
      <c r="B451" s="24"/>
      <c r="D451" s="27"/>
      <c r="E451" s="27"/>
      <c r="F451" s="27"/>
      <c r="G451" s="27"/>
    </row>
    <row r="452" spans="2:7" x14ac:dyDescent="0.2">
      <c r="B452" s="24"/>
      <c r="D452" s="27"/>
      <c r="E452" s="27"/>
      <c r="F452" s="27"/>
      <c r="G452" s="27"/>
    </row>
    <row r="453" spans="2:7" x14ac:dyDescent="0.2">
      <c r="B453" s="24"/>
      <c r="D453" s="27"/>
      <c r="E453" s="27"/>
      <c r="F453" s="27"/>
      <c r="G453" s="27"/>
    </row>
    <row r="454" spans="2:7" x14ac:dyDescent="0.2">
      <c r="B454" s="24"/>
      <c r="D454" s="27"/>
      <c r="E454" s="27"/>
      <c r="F454" s="27"/>
      <c r="G454" s="27"/>
    </row>
    <row r="455" spans="2:7" x14ac:dyDescent="0.2">
      <c r="B455" s="24"/>
      <c r="D455" s="27"/>
      <c r="E455" s="27"/>
      <c r="F455" s="27"/>
      <c r="G455" s="27"/>
    </row>
    <row r="456" spans="2:7" x14ac:dyDescent="0.2">
      <c r="B456" s="24"/>
      <c r="D456" s="27"/>
      <c r="E456" s="27"/>
      <c r="F456" s="27"/>
      <c r="G456" s="27"/>
    </row>
    <row r="457" spans="2:7" x14ac:dyDescent="0.2">
      <c r="B457" s="24"/>
      <c r="D457" s="27"/>
      <c r="E457" s="27"/>
      <c r="F457" s="27"/>
      <c r="G457" s="27"/>
    </row>
    <row r="458" spans="2:7" x14ac:dyDescent="0.2">
      <c r="B458" s="24"/>
      <c r="D458" s="27"/>
      <c r="E458" s="27"/>
      <c r="F458" s="27"/>
      <c r="G458" s="27"/>
    </row>
    <row r="459" spans="2:7" x14ac:dyDescent="0.2">
      <c r="B459" s="24"/>
      <c r="D459" s="27"/>
      <c r="E459" s="27"/>
      <c r="F459" s="27"/>
      <c r="G459" s="27"/>
    </row>
    <row r="460" spans="2:7" x14ac:dyDescent="0.2">
      <c r="B460" s="24"/>
      <c r="D460" s="27"/>
      <c r="E460" s="27"/>
      <c r="F460" s="27"/>
      <c r="G460" s="27"/>
    </row>
    <row r="461" spans="2:7" x14ac:dyDescent="0.2">
      <c r="B461" s="24"/>
      <c r="D461" s="27"/>
      <c r="E461" s="27"/>
      <c r="F461" s="27"/>
      <c r="G461" s="27"/>
    </row>
    <row r="462" spans="2:7" x14ac:dyDescent="0.2">
      <c r="B462" s="24"/>
      <c r="D462" s="27"/>
      <c r="E462" s="27"/>
      <c r="F462" s="27"/>
      <c r="G462" s="27"/>
    </row>
    <row r="463" spans="2:7" x14ac:dyDescent="0.2">
      <c r="B463" s="24"/>
      <c r="D463" s="27"/>
      <c r="E463" s="27"/>
      <c r="F463" s="27"/>
      <c r="G463" s="27"/>
    </row>
    <row r="464" spans="2:7" x14ac:dyDescent="0.2">
      <c r="B464" s="24"/>
      <c r="D464" s="27"/>
      <c r="E464" s="27"/>
      <c r="F464" s="27"/>
      <c r="G464" s="27"/>
    </row>
    <row r="465" spans="2:7" x14ac:dyDescent="0.2">
      <c r="B465" s="24"/>
      <c r="D465" s="27"/>
      <c r="E465" s="27"/>
      <c r="F465" s="27"/>
      <c r="G465" s="27"/>
    </row>
    <row r="466" spans="2:7" x14ac:dyDescent="0.2">
      <c r="B466" s="24"/>
      <c r="D466" s="27"/>
      <c r="E466" s="27"/>
      <c r="F466" s="27"/>
      <c r="G466" s="27"/>
    </row>
    <row r="467" spans="2:7" x14ac:dyDescent="0.2">
      <c r="B467" s="24"/>
      <c r="D467" s="27"/>
      <c r="E467" s="27"/>
      <c r="F467" s="27"/>
      <c r="G467" s="27"/>
    </row>
    <row r="468" spans="2:7" x14ac:dyDescent="0.2">
      <c r="B468" s="24"/>
      <c r="D468" s="27"/>
      <c r="E468" s="27"/>
      <c r="F468" s="27"/>
      <c r="G468" s="27"/>
    </row>
    <row r="469" spans="2:7" x14ac:dyDescent="0.2">
      <c r="B469" s="24"/>
      <c r="D469" s="27"/>
      <c r="E469" s="27"/>
      <c r="F469" s="27"/>
      <c r="G469" s="27"/>
    </row>
    <row r="470" spans="2:7" x14ac:dyDescent="0.2">
      <c r="B470" s="24"/>
      <c r="D470" s="27"/>
      <c r="E470" s="27"/>
      <c r="F470" s="27"/>
      <c r="G470" s="27"/>
    </row>
    <row r="471" spans="2:7" x14ac:dyDescent="0.2">
      <c r="B471" s="24"/>
      <c r="D471" s="27"/>
      <c r="E471" s="27"/>
      <c r="F471" s="27"/>
      <c r="G471" s="27"/>
    </row>
    <row r="472" spans="2:7" x14ac:dyDescent="0.2">
      <c r="B472" s="24"/>
      <c r="D472" s="27"/>
      <c r="E472" s="27"/>
      <c r="F472" s="27"/>
      <c r="G472" s="27"/>
    </row>
    <row r="473" spans="2:7" x14ac:dyDescent="0.2">
      <c r="B473" s="24"/>
      <c r="D473" s="27"/>
      <c r="E473" s="27"/>
      <c r="F473" s="27"/>
      <c r="G473" s="27"/>
    </row>
    <row r="474" spans="2:7" x14ac:dyDescent="0.2">
      <c r="B474" s="24"/>
      <c r="D474" s="27"/>
      <c r="E474" s="27"/>
      <c r="F474" s="27"/>
      <c r="G474" s="27"/>
    </row>
    <row r="475" spans="2:7" x14ac:dyDescent="0.2">
      <c r="B475" s="24"/>
      <c r="D475" s="27"/>
      <c r="E475" s="27"/>
      <c r="F475" s="27"/>
      <c r="G475" s="27"/>
    </row>
    <row r="476" spans="2:7" x14ac:dyDescent="0.2">
      <c r="B476" s="24"/>
      <c r="D476" s="27"/>
      <c r="E476" s="27"/>
      <c r="F476" s="27"/>
      <c r="G476" s="27"/>
    </row>
    <row r="477" spans="2:7" x14ac:dyDescent="0.2">
      <c r="B477" s="24"/>
      <c r="D477" s="27"/>
      <c r="E477" s="27"/>
      <c r="F477" s="27"/>
      <c r="G477" s="27"/>
    </row>
    <row r="478" spans="2:7" x14ac:dyDescent="0.2">
      <c r="B478" s="24"/>
      <c r="D478" s="27"/>
      <c r="E478" s="27"/>
      <c r="F478" s="27"/>
      <c r="G478" s="27"/>
    </row>
    <row r="479" spans="2:7" x14ac:dyDescent="0.2">
      <c r="B479" s="24"/>
      <c r="D479" s="27"/>
      <c r="E479" s="27"/>
      <c r="F479" s="27"/>
      <c r="G479" s="27"/>
    </row>
    <row r="480" spans="2:7" x14ac:dyDescent="0.2">
      <c r="B480" s="24"/>
      <c r="D480" s="27"/>
      <c r="E480" s="27"/>
      <c r="F480" s="27"/>
      <c r="G480" s="27"/>
    </row>
    <row r="481" spans="2:7" x14ac:dyDescent="0.2">
      <c r="B481" s="24"/>
      <c r="D481" s="27"/>
      <c r="E481" s="27"/>
      <c r="F481" s="27"/>
      <c r="G481" s="27"/>
    </row>
    <row r="482" spans="2:7" x14ac:dyDescent="0.2">
      <c r="B482" s="24"/>
      <c r="D482" s="27"/>
      <c r="E482" s="27"/>
      <c r="F482" s="27"/>
      <c r="G482" s="27"/>
    </row>
    <row r="483" spans="2:7" x14ac:dyDescent="0.2">
      <c r="B483" s="24"/>
      <c r="D483" s="27"/>
      <c r="E483" s="27"/>
      <c r="F483" s="27"/>
      <c r="G483" s="27"/>
    </row>
    <row r="484" spans="2:7" x14ac:dyDescent="0.2">
      <c r="B484" s="24"/>
      <c r="D484" s="27"/>
      <c r="E484" s="27"/>
      <c r="F484" s="27"/>
      <c r="G484" s="27"/>
    </row>
    <row r="485" spans="2:7" x14ac:dyDescent="0.2">
      <c r="B485" s="24"/>
      <c r="D485" s="27"/>
      <c r="E485" s="27"/>
      <c r="F485" s="27"/>
      <c r="G485" s="27"/>
    </row>
    <row r="486" spans="2:7" x14ac:dyDescent="0.2">
      <c r="B486" s="24"/>
      <c r="D486" s="27"/>
      <c r="E486" s="27"/>
      <c r="F486" s="27"/>
      <c r="G486" s="27"/>
    </row>
    <row r="487" spans="2:7" x14ac:dyDescent="0.2">
      <c r="B487" s="24"/>
      <c r="D487" s="27"/>
      <c r="E487" s="27"/>
      <c r="F487" s="27"/>
      <c r="G487" s="27"/>
    </row>
    <row r="488" spans="2:7" x14ac:dyDescent="0.2">
      <c r="B488" s="24"/>
      <c r="D488" s="27"/>
      <c r="E488" s="27"/>
      <c r="F488" s="27"/>
      <c r="G488" s="27"/>
    </row>
    <row r="489" spans="2:7" x14ac:dyDescent="0.2">
      <c r="B489" s="24"/>
      <c r="D489" s="27"/>
      <c r="E489" s="27"/>
      <c r="F489" s="27"/>
      <c r="G489" s="27"/>
    </row>
    <row r="490" spans="2:7" x14ac:dyDescent="0.2">
      <c r="B490" s="24"/>
      <c r="D490" s="27"/>
      <c r="E490" s="27"/>
      <c r="F490" s="27"/>
      <c r="G490" s="27"/>
    </row>
    <row r="491" spans="2:7" x14ac:dyDescent="0.2">
      <c r="B491" s="24"/>
      <c r="D491" s="27"/>
      <c r="E491" s="27"/>
      <c r="F491" s="27"/>
      <c r="G491" s="27"/>
    </row>
    <row r="492" spans="2:7" x14ac:dyDescent="0.2">
      <c r="B492" s="24"/>
      <c r="D492" s="27"/>
      <c r="E492" s="27"/>
      <c r="F492" s="27"/>
      <c r="G492" s="27"/>
    </row>
    <row r="493" spans="2:7" x14ac:dyDescent="0.2">
      <c r="B493" s="24"/>
      <c r="D493" s="27"/>
      <c r="E493" s="27"/>
      <c r="F493" s="27"/>
      <c r="G493" s="27"/>
    </row>
    <row r="494" spans="2:7" x14ac:dyDescent="0.2">
      <c r="B494" s="24"/>
      <c r="D494" s="27"/>
      <c r="E494" s="27"/>
      <c r="F494" s="27"/>
      <c r="G494" s="27"/>
    </row>
    <row r="495" spans="2:7" x14ac:dyDescent="0.2">
      <c r="B495" s="24"/>
      <c r="D495" s="27"/>
      <c r="E495" s="27"/>
      <c r="F495" s="27"/>
      <c r="G495" s="27"/>
    </row>
    <row r="496" spans="2:7" x14ac:dyDescent="0.2">
      <c r="B496" s="24"/>
      <c r="D496" s="27"/>
      <c r="E496" s="27"/>
      <c r="F496" s="27"/>
      <c r="G496" s="27"/>
    </row>
    <row r="497" spans="2:7" x14ac:dyDescent="0.2">
      <c r="B497" s="24"/>
      <c r="D497" s="27"/>
      <c r="E497" s="27"/>
      <c r="F497" s="27"/>
      <c r="G497" s="27"/>
    </row>
    <row r="498" spans="2:7" x14ac:dyDescent="0.2">
      <c r="B498" s="24"/>
      <c r="D498" s="27"/>
      <c r="E498" s="27"/>
      <c r="F498" s="27"/>
      <c r="G498" s="27"/>
    </row>
    <row r="499" spans="2:7" x14ac:dyDescent="0.2">
      <c r="B499" s="24"/>
      <c r="D499" s="27"/>
      <c r="E499" s="27"/>
      <c r="F499" s="27"/>
      <c r="G499" s="27"/>
    </row>
    <row r="500" spans="2:7" x14ac:dyDescent="0.2">
      <c r="B500" s="24"/>
      <c r="D500" s="27"/>
      <c r="E500" s="27"/>
      <c r="F500" s="27"/>
      <c r="G500" s="27"/>
    </row>
    <row r="501" spans="2:7" x14ac:dyDescent="0.2">
      <c r="B501" s="24"/>
      <c r="D501" s="27"/>
      <c r="E501" s="27"/>
      <c r="F501" s="27"/>
      <c r="G501" s="27"/>
    </row>
    <row r="502" spans="2:7" x14ac:dyDescent="0.2">
      <c r="B502" s="24"/>
      <c r="D502" s="27"/>
      <c r="E502" s="27"/>
      <c r="F502" s="27"/>
      <c r="G502" s="27"/>
    </row>
    <row r="503" spans="2:7" x14ac:dyDescent="0.2">
      <c r="B503" s="24"/>
      <c r="D503" s="27"/>
      <c r="E503" s="27"/>
      <c r="F503" s="27"/>
      <c r="G503" s="27"/>
    </row>
    <row r="504" spans="2:7" x14ac:dyDescent="0.2">
      <c r="B504" s="24"/>
      <c r="D504" s="27"/>
      <c r="E504" s="27"/>
      <c r="F504" s="27"/>
      <c r="G504" s="27"/>
    </row>
    <row r="505" spans="2:7" x14ac:dyDescent="0.2">
      <c r="B505" s="24"/>
      <c r="D505" s="27"/>
      <c r="E505" s="27"/>
      <c r="F505" s="27"/>
      <c r="G505" s="27"/>
    </row>
    <row r="506" spans="2:7" x14ac:dyDescent="0.2">
      <c r="B506" s="24"/>
      <c r="D506" s="27"/>
      <c r="E506" s="27"/>
      <c r="F506" s="27"/>
      <c r="G506" s="27"/>
    </row>
    <row r="507" spans="2:7" x14ac:dyDescent="0.2">
      <c r="B507" s="24"/>
      <c r="D507" s="27"/>
      <c r="E507" s="27"/>
      <c r="F507" s="27"/>
      <c r="G507" s="27"/>
    </row>
    <row r="508" spans="2:7" x14ac:dyDescent="0.2">
      <c r="B508" s="24"/>
      <c r="D508" s="27"/>
      <c r="E508" s="27"/>
      <c r="F508" s="27"/>
      <c r="G508" s="27"/>
    </row>
    <row r="509" spans="2:7" x14ac:dyDescent="0.2">
      <c r="B509" s="24"/>
      <c r="D509" s="27"/>
      <c r="E509" s="27"/>
      <c r="F509" s="27"/>
      <c r="G509" s="27"/>
    </row>
    <row r="510" spans="2:7" x14ac:dyDescent="0.2">
      <c r="B510" s="24"/>
      <c r="D510" s="27"/>
      <c r="E510" s="27"/>
      <c r="F510" s="27"/>
      <c r="G510" s="27"/>
    </row>
    <row r="511" spans="2:7" x14ac:dyDescent="0.2">
      <c r="B511" s="24"/>
      <c r="D511" s="27"/>
      <c r="E511" s="27"/>
      <c r="F511" s="27"/>
      <c r="G511" s="27"/>
    </row>
    <row r="512" spans="2:7" x14ac:dyDescent="0.2">
      <c r="B512" s="24"/>
      <c r="D512" s="27"/>
      <c r="E512" s="27"/>
      <c r="F512" s="27"/>
      <c r="G512" s="27"/>
    </row>
    <row r="513" spans="2:7" x14ac:dyDescent="0.2">
      <c r="B513" s="24"/>
      <c r="D513" s="27"/>
      <c r="E513" s="27"/>
      <c r="F513" s="27"/>
      <c r="G513" s="27"/>
    </row>
    <row r="514" spans="2:7" x14ac:dyDescent="0.2">
      <c r="B514" s="24"/>
      <c r="D514" s="27"/>
      <c r="E514" s="27"/>
      <c r="F514" s="27"/>
      <c r="G514" s="27"/>
    </row>
    <row r="515" spans="2:7" x14ac:dyDescent="0.2">
      <c r="B515" s="24"/>
      <c r="D515" s="27"/>
      <c r="E515" s="27"/>
      <c r="F515" s="27"/>
      <c r="G515" s="27"/>
    </row>
    <row r="516" spans="2:7" x14ac:dyDescent="0.2">
      <c r="B516" s="24"/>
      <c r="D516" s="27"/>
      <c r="E516" s="27"/>
      <c r="F516" s="27"/>
      <c r="G516" s="27"/>
    </row>
    <row r="517" spans="2:7" x14ac:dyDescent="0.2">
      <c r="B517" s="24"/>
      <c r="D517" s="27"/>
      <c r="E517" s="27"/>
      <c r="F517" s="27"/>
      <c r="G517" s="27"/>
    </row>
    <row r="518" spans="2:7" x14ac:dyDescent="0.2">
      <c r="B518" s="24"/>
      <c r="D518" s="27"/>
      <c r="E518" s="27"/>
      <c r="F518" s="27"/>
      <c r="G518" s="27"/>
    </row>
    <row r="519" spans="2:7" x14ac:dyDescent="0.2">
      <c r="B519" s="24"/>
      <c r="D519" s="27"/>
      <c r="E519" s="27"/>
      <c r="F519" s="27"/>
      <c r="G519" s="27"/>
    </row>
    <row r="520" spans="2:7" x14ac:dyDescent="0.2">
      <c r="B520" s="24"/>
      <c r="D520" s="27"/>
      <c r="E520" s="27"/>
      <c r="F520" s="27"/>
      <c r="G520" s="27"/>
    </row>
    <row r="521" spans="2:7" x14ac:dyDescent="0.2">
      <c r="B521" s="24"/>
      <c r="D521" s="27"/>
      <c r="E521" s="27"/>
      <c r="F521" s="27"/>
      <c r="G521" s="27"/>
    </row>
    <row r="522" spans="2:7" x14ac:dyDescent="0.2">
      <c r="B522" s="24"/>
      <c r="D522" s="27"/>
      <c r="E522" s="27"/>
      <c r="F522" s="27"/>
      <c r="G522" s="27"/>
    </row>
    <row r="523" spans="2:7" x14ac:dyDescent="0.2">
      <c r="B523" s="24"/>
      <c r="D523" s="27"/>
      <c r="E523" s="27"/>
      <c r="F523" s="27"/>
      <c r="G523" s="27"/>
    </row>
    <row r="524" spans="2:7" x14ac:dyDescent="0.2">
      <c r="B524" s="24"/>
      <c r="D524" s="27"/>
      <c r="E524" s="27"/>
      <c r="F524" s="27"/>
      <c r="G524" s="27"/>
    </row>
    <row r="525" spans="2:7" x14ac:dyDescent="0.2">
      <c r="B525" s="24"/>
      <c r="D525" s="27"/>
      <c r="E525" s="27"/>
      <c r="F525" s="27"/>
      <c r="G525" s="27"/>
    </row>
    <row r="526" spans="2:7" x14ac:dyDescent="0.2">
      <c r="B526" s="24"/>
      <c r="D526" s="27"/>
      <c r="E526" s="27"/>
      <c r="F526" s="27"/>
      <c r="G526" s="27"/>
    </row>
    <row r="527" spans="2:7" x14ac:dyDescent="0.2">
      <c r="B527" s="24"/>
      <c r="D527" s="27"/>
      <c r="E527" s="27"/>
      <c r="F527" s="27"/>
      <c r="G527" s="27"/>
    </row>
    <row r="528" spans="2:7" x14ac:dyDescent="0.2">
      <c r="B528" s="24"/>
      <c r="D528" s="27"/>
      <c r="E528" s="27"/>
      <c r="F528" s="27"/>
      <c r="G528" s="27"/>
    </row>
    <row r="529" spans="2:7" x14ac:dyDescent="0.2">
      <c r="B529" s="24"/>
      <c r="D529" s="27"/>
      <c r="E529" s="27"/>
      <c r="F529" s="27"/>
      <c r="G529" s="27"/>
    </row>
    <row r="530" spans="2:7" x14ac:dyDescent="0.2">
      <c r="B530" s="24"/>
      <c r="D530" s="27"/>
      <c r="E530" s="27"/>
      <c r="F530" s="27"/>
      <c r="G530" s="27"/>
    </row>
    <row r="531" spans="2:7" x14ac:dyDescent="0.2">
      <c r="B531" s="24"/>
      <c r="D531" s="27"/>
      <c r="E531" s="27"/>
      <c r="F531" s="27"/>
      <c r="G531" s="27"/>
    </row>
    <row r="532" spans="2:7" x14ac:dyDescent="0.2">
      <c r="B532" s="24"/>
      <c r="D532" s="27"/>
      <c r="E532" s="27"/>
      <c r="F532" s="27"/>
      <c r="G532" s="27"/>
    </row>
    <row r="533" spans="2:7" x14ac:dyDescent="0.2">
      <c r="B533" s="24"/>
      <c r="D533" s="27"/>
      <c r="E533" s="27"/>
      <c r="F533" s="27"/>
      <c r="G533" s="27"/>
    </row>
    <row r="534" spans="2:7" x14ac:dyDescent="0.2">
      <c r="B534" s="24"/>
      <c r="D534" s="27"/>
      <c r="E534" s="27"/>
      <c r="F534" s="27"/>
      <c r="G534" s="27"/>
    </row>
    <row r="535" spans="2:7" x14ac:dyDescent="0.2">
      <c r="B535" s="24"/>
      <c r="D535" s="27"/>
      <c r="E535" s="27"/>
      <c r="F535" s="27"/>
      <c r="G535" s="27"/>
    </row>
    <row r="536" spans="2:7" x14ac:dyDescent="0.2">
      <c r="B536" s="24"/>
      <c r="D536" s="27"/>
      <c r="E536" s="27"/>
      <c r="F536" s="27"/>
      <c r="G536" s="27"/>
    </row>
    <row r="537" spans="2:7" x14ac:dyDescent="0.2">
      <c r="B537" s="24"/>
      <c r="D537" s="27"/>
      <c r="E537" s="27"/>
      <c r="F537" s="27"/>
      <c r="G537" s="27"/>
    </row>
    <row r="538" spans="2:7" x14ac:dyDescent="0.2">
      <c r="B538" s="24"/>
      <c r="D538" s="27"/>
      <c r="E538" s="27"/>
      <c r="F538" s="27"/>
      <c r="G538" s="27"/>
    </row>
    <row r="539" spans="2:7" x14ac:dyDescent="0.2">
      <c r="B539" s="24"/>
      <c r="D539" s="27"/>
      <c r="E539" s="27"/>
      <c r="F539" s="27"/>
      <c r="G539" s="27"/>
    </row>
    <row r="540" spans="2:7" x14ac:dyDescent="0.2">
      <c r="B540" s="24"/>
      <c r="D540" s="27"/>
      <c r="E540" s="27"/>
      <c r="F540" s="27"/>
      <c r="G540" s="27"/>
    </row>
    <row r="541" spans="2:7" x14ac:dyDescent="0.2">
      <c r="B541" s="24"/>
      <c r="D541" s="27"/>
      <c r="E541" s="27"/>
      <c r="F541" s="27"/>
      <c r="G541" s="27"/>
    </row>
    <row r="542" spans="2:7" x14ac:dyDescent="0.2">
      <c r="B542" s="24"/>
      <c r="D542" s="27"/>
      <c r="E542" s="27"/>
      <c r="F542" s="27"/>
      <c r="G542" s="27"/>
    </row>
    <row r="543" spans="2:7" x14ac:dyDescent="0.2">
      <c r="B543" s="24"/>
      <c r="D543" s="27"/>
      <c r="E543" s="27"/>
      <c r="F543" s="27"/>
      <c r="G543" s="27"/>
    </row>
    <row r="544" spans="2:7" x14ac:dyDescent="0.2">
      <c r="B544" s="24"/>
      <c r="D544" s="27"/>
      <c r="E544" s="27"/>
      <c r="F544" s="27"/>
      <c r="G544" s="27"/>
    </row>
    <row r="545" spans="2:7" x14ac:dyDescent="0.2">
      <c r="B545" s="24"/>
      <c r="D545" s="27"/>
      <c r="E545" s="27"/>
      <c r="F545" s="27"/>
      <c r="G545" s="27"/>
    </row>
    <row r="546" spans="2:7" x14ac:dyDescent="0.2">
      <c r="B546" s="24"/>
      <c r="D546" s="27"/>
      <c r="E546" s="27"/>
      <c r="F546" s="27"/>
      <c r="G546" s="27"/>
    </row>
    <row r="547" spans="2:7" x14ac:dyDescent="0.2">
      <c r="B547" s="24"/>
      <c r="D547" s="27"/>
      <c r="E547" s="27"/>
      <c r="F547" s="27"/>
      <c r="G547" s="27"/>
    </row>
    <row r="548" spans="2:7" x14ac:dyDescent="0.2">
      <c r="B548" s="24"/>
      <c r="D548" s="27"/>
      <c r="E548" s="27"/>
      <c r="F548" s="27"/>
      <c r="G548" s="27"/>
    </row>
    <row r="549" spans="2:7" x14ac:dyDescent="0.2">
      <c r="B549" s="24"/>
      <c r="D549" s="27"/>
      <c r="E549" s="27"/>
      <c r="F549" s="27"/>
      <c r="G549" s="27"/>
    </row>
    <row r="550" spans="2:7" x14ac:dyDescent="0.2">
      <c r="B550" s="24"/>
      <c r="D550" s="27"/>
      <c r="E550" s="27"/>
      <c r="F550" s="27"/>
      <c r="G550" s="27"/>
    </row>
    <row r="551" spans="2:7" x14ac:dyDescent="0.2">
      <c r="B551" s="24"/>
      <c r="D551" s="27"/>
      <c r="E551" s="27"/>
      <c r="F551" s="27"/>
      <c r="G551" s="27"/>
    </row>
    <row r="552" spans="2:7" x14ac:dyDescent="0.2">
      <c r="B552" s="24"/>
      <c r="D552" s="27"/>
      <c r="E552" s="27"/>
      <c r="F552" s="27"/>
      <c r="G552" s="27"/>
    </row>
    <row r="553" spans="2:7" x14ac:dyDescent="0.2">
      <c r="B553" s="24"/>
      <c r="D553" s="27"/>
      <c r="E553" s="27"/>
      <c r="F553" s="27"/>
      <c r="G553" s="27"/>
    </row>
    <row r="554" spans="2:7" x14ac:dyDescent="0.2">
      <c r="B554" s="24"/>
      <c r="D554" s="27"/>
      <c r="E554" s="27"/>
      <c r="F554" s="27"/>
      <c r="G554" s="27"/>
    </row>
    <row r="555" spans="2:7" x14ac:dyDescent="0.2">
      <c r="B555" s="24"/>
      <c r="D555" s="27"/>
      <c r="E555" s="27"/>
      <c r="F555" s="27"/>
      <c r="G555" s="27"/>
    </row>
    <row r="556" spans="2:7" x14ac:dyDescent="0.2">
      <c r="B556" s="24"/>
      <c r="D556" s="27"/>
      <c r="E556" s="27"/>
      <c r="F556" s="27"/>
      <c r="G556" s="27"/>
    </row>
    <row r="557" spans="2:7" x14ac:dyDescent="0.2">
      <c r="B557" s="24"/>
      <c r="D557" s="27"/>
      <c r="E557" s="27"/>
      <c r="F557" s="27"/>
      <c r="G557" s="27"/>
    </row>
    <row r="558" spans="2:7" x14ac:dyDescent="0.2">
      <c r="B558" s="24"/>
      <c r="D558" s="27"/>
      <c r="E558" s="27"/>
      <c r="F558" s="27"/>
      <c r="G558" s="27"/>
    </row>
    <row r="559" spans="2:7" x14ac:dyDescent="0.2">
      <c r="B559" s="24"/>
      <c r="D559" s="27"/>
      <c r="E559" s="27"/>
      <c r="F559" s="27"/>
      <c r="G559" s="27"/>
    </row>
    <row r="560" spans="2:7" x14ac:dyDescent="0.2">
      <c r="B560" s="24"/>
      <c r="D560" s="27"/>
      <c r="E560" s="27"/>
      <c r="F560" s="27"/>
      <c r="G560" s="27"/>
    </row>
    <row r="561" spans="2:7" x14ac:dyDescent="0.2">
      <c r="B561" s="24"/>
      <c r="D561" s="27"/>
      <c r="E561" s="27"/>
      <c r="F561" s="27"/>
      <c r="G561" s="27"/>
    </row>
    <row r="562" spans="2:7" x14ac:dyDescent="0.2">
      <c r="B562" s="24"/>
      <c r="D562" s="27"/>
      <c r="E562" s="27"/>
      <c r="F562" s="27"/>
      <c r="G562" s="27"/>
    </row>
    <row r="563" spans="2:7" x14ac:dyDescent="0.2">
      <c r="B563" s="24"/>
      <c r="D563" s="27"/>
      <c r="E563" s="27"/>
      <c r="F563" s="27"/>
      <c r="G563" s="27"/>
    </row>
    <row r="564" spans="2:7" x14ac:dyDescent="0.2">
      <c r="B564" s="24"/>
      <c r="D564" s="27"/>
      <c r="E564" s="27"/>
      <c r="F564" s="27"/>
      <c r="G564" s="27"/>
    </row>
    <row r="565" spans="2:7" x14ac:dyDescent="0.2">
      <c r="B565" s="24"/>
      <c r="D565" s="27"/>
      <c r="E565" s="27"/>
      <c r="F565" s="27"/>
      <c r="G565" s="27"/>
    </row>
    <row r="566" spans="2:7" x14ac:dyDescent="0.2">
      <c r="B566" s="24"/>
      <c r="D566" s="27"/>
      <c r="E566" s="27"/>
      <c r="F566" s="27"/>
      <c r="G566" s="27"/>
    </row>
    <row r="567" spans="2:7" x14ac:dyDescent="0.2">
      <c r="B567" s="24"/>
      <c r="D567" s="27"/>
      <c r="E567" s="27"/>
      <c r="F567" s="27"/>
      <c r="G567" s="27"/>
    </row>
    <row r="568" spans="2:7" x14ac:dyDescent="0.2">
      <c r="B568" s="24"/>
      <c r="D568" s="27"/>
      <c r="E568" s="27"/>
      <c r="F568" s="27"/>
      <c r="G568" s="27"/>
    </row>
    <row r="569" spans="2:7" x14ac:dyDescent="0.2">
      <c r="B569" s="24"/>
      <c r="D569" s="27"/>
      <c r="E569" s="27"/>
      <c r="F569" s="27"/>
      <c r="G569" s="27"/>
    </row>
    <row r="570" spans="2:7" x14ac:dyDescent="0.2">
      <c r="B570" s="24"/>
      <c r="D570" s="27"/>
      <c r="E570" s="27"/>
      <c r="F570" s="27"/>
      <c r="G570" s="27"/>
    </row>
    <row r="571" spans="2:7" x14ac:dyDescent="0.2">
      <c r="B571" s="24"/>
      <c r="D571" s="27"/>
      <c r="E571" s="27"/>
      <c r="F571" s="27"/>
      <c r="G571" s="27"/>
    </row>
    <row r="572" spans="2:7" x14ac:dyDescent="0.2">
      <c r="B572" s="24"/>
      <c r="D572" s="27"/>
      <c r="E572" s="27"/>
      <c r="F572" s="27"/>
      <c r="G572" s="27"/>
    </row>
    <row r="573" spans="2:7" x14ac:dyDescent="0.2">
      <c r="B573" s="24"/>
      <c r="D573" s="27"/>
      <c r="E573" s="27"/>
      <c r="F573" s="27"/>
      <c r="G573" s="27"/>
    </row>
    <row r="574" spans="2:7" x14ac:dyDescent="0.2">
      <c r="B574" s="24"/>
      <c r="D574" s="27"/>
      <c r="E574" s="27"/>
      <c r="F574" s="27"/>
      <c r="G574" s="27"/>
    </row>
    <row r="575" spans="2:7" x14ac:dyDescent="0.2">
      <c r="B575" s="24"/>
      <c r="D575" s="27"/>
      <c r="E575" s="27"/>
      <c r="F575" s="27"/>
      <c r="G575" s="27"/>
    </row>
    <row r="576" spans="2:7" x14ac:dyDescent="0.2">
      <c r="B576" s="24"/>
      <c r="D576" s="27"/>
      <c r="E576" s="27"/>
      <c r="F576" s="27"/>
      <c r="G576" s="27"/>
    </row>
    <row r="577" spans="2:7" x14ac:dyDescent="0.2">
      <c r="B577" s="24"/>
      <c r="D577" s="27"/>
      <c r="E577" s="27"/>
      <c r="F577" s="27"/>
      <c r="G577" s="27"/>
    </row>
    <row r="578" spans="2:7" x14ac:dyDescent="0.2">
      <c r="B578" s="24"/>
      <c r="D578" s="27"/>
      <c r="E578" s="27"/>
      <c r="F578" s="27"/>
      <c r="G578" s="27"/>
    </row>
    <row r="579" spans="2:7" x14ac:dyDescent="0.2">
      <c r="B579" s="24"/>
      <c r="D579" s="27"/>
      <c r="E579" s="27"/>
      <c r="F579" s="27"/>
      <c r="G579" s="27"/>
    </row>
    <row r="580" spans="2:7" x14ac:dyDescent="0.2">
      <c r="B580" s="24"/>
      <c r="D580" s="27"/>
      <c r="E580" s="27"/>
      <c r="F580" s="27"/>
      <c r="G580" s="27"/>
    </row>
    <row r="581" spans="2:7" x14ac:dyDescent="0.2">
      <c r="B581" s="24"/>
      <c r="D581" s="27"/>
      <c r="E581" s="27"/>
      <c r="F581" s="27"/>
      <c r="G581" s="27"/>
    </row>
    <row r="582" spans="2:7" x14ac:dyDescent="0.2">
      <c r="B582" s="24"/>
      <c r="D582" s="27"/>
      <c r="E582" s="27"/>
      <c r="F582" s="27"/>
      <c r="G582" s="27"/>
    </row>
    <row r="583" spans="2:7" x14ac:dyDescent="0.2">
      <c r="B583" s="24"/>
      <c r="D583" s="27"/>
      <c r="E583" s="27"/>
      <c r="F583" s="27"/>
      <c r="G583" s="27"/>
    </row>
    <row r="584" spans="2:7" x14ac:dyDescent="0.2">
      <c r="B584" s="24"/>
      <c r="D584" s="27"/>
      <c r="E584" s="27"/>
      <c r="F584" s="27"/>
      <c r="G584" s="27"/>
    </row>
    <row r="585" spans="2:7" x14ac:dyDescent="0.2">
      <c r="B585" s="24"/>
      <c r="D585" s="27"/>
      <c r="E585" s="27"/>
      <c r="F585" s="27"/>
      <c r="G585" s="27"/>
    </row>
    <row r="586" spans="2:7" x14ac:dyDescent="0.2">
      <c r="B586" s="24"/>
      <c r="D586" s="27"/>
      <c r="E586" s="27"/>
      <c r="F586" s="27"/>
      <c r="G586" s="27"/>
    </row>
    <row r="587" spans="2:7" x14ac:dyDescent="0.2">
      <c r="B587" s="24"/>
      <c r="D587" s="27"/>
      <c r="E587" s="27"/>
      <c r="F587" s="27"/>
      <c r="G587" s="27"/>
    </row>
    <row r="588" spans="2:7" x14ac:dyDescent="0.2">
      <c r="B588" s="24"/>
      <c r="D588" s="27"/>
      <c r="E588" s="27"/>
      <c r="F588" s="27"/>
      <c r="G588" s="27"/>
    </row>
    <row r="589" spans="2:7" x14ac:dyDescent="0.2">
      <c r="B589" s="24"/>
      <c r="D589" s="27"/>
      <c r="E589" s="27"/>
      <c r="F589" s="27"/>
      <c r="G589" s="27"/>
    </row>
    <row r="590" spans="2:7" x14ac:dyDescent="0.2">
      <c r="B590" s="24"/>
      <c r="D590" s="27"/>
      <c r="E590" s="27"/>
      <c r="F590" s="27"/>
      <c r="G590" s="27"/>
    </row>
    <row r="591" spans="2:7" x14ac:dyDescent="0.2">
      <c r="B591" s="24"/>
      <c r="D591" s="27"/>
      <c r="E591" s="27"/>
      <c r="F591" s="27"/>
      <c r="G591" s="27"/>
    </row>
    <row r="592" spans="2:7" x14ac:dyDescent="0.2">
      <c r="B592" s="24"/>
      <c r="D592" s="27"/>
      <c r="E592" s="27"/>
      <c r="F592" s="27"/>
      <c r="G592" s="27"/>
    </row>
    <row r="593" spans="2:7" x14ac:dyDescent="0.2">
      <c r="B593" s="24"/>
      <c r="D593" s="27"/>
      <c r="E593" s="27"/>
      <c r="F593" s="27"/>
      <c r="G593" s="27"/>
    </row>
    <row r="594" spans="2:7" x14ac:dyDescent="0.2">
      <c r="B594" s="24"/>
      <c r="D594" s="27"/>
      <c r="E594" s="27"/>
      <c r="F594" s="27"/>
      <c r="G594" s="27"/>
    </row>
    <row r="595" spans="2:7" x14ac:dyDescent="0.2">
      <c r="B595" s="24"/>
      <c r="D595" s="27"/>
      <c r="E595" s="27"/>
      <c r="F595" s="27"/>
      <c r="G595" s="27"/>
    </row>
    <row r="596" spans="2:7" x14ac:dyDescent="0.2">
      <c r="B596" s="24"/>
      <c r="D596" s="27"/>
      <c r="E596" s="27"/>
      <c r="F596" s="27"/>
      <c r="G596" s="27"/>
    </row>
    <row r="597" spans="2:7" x14ac:dyDescent="0.2">
      <c r="B597" s="24"/>
      <c r="D597" s="27"/>
      <c r="E597" s="27"/>
      <c r="F597" s="27"/>
      <c r="G597" s="27"/>
    </row>
    <row r="598" spans="2:7" x14ac:dyDescent="0.2">
      <c r="B598" s="24"/>
      <c r="D598" s="27"/>
      <c r="E598" s="27"/>
      <c r="F598" s="27"/>
      <c r="G598" s="27"/>
    </row>
    <row r="599" spans="2:7" x14ac:dyDescent="0.2">
      <c r="B599" s="24"/>
      <c r="D599" s="27"/>
      <c r="E599" s="27"/>
      <c r="F599" s="27"/>
      <c r="G599" s="27"/>
    </row>
    <row r="600" spans="2:7" x14ac:dyDescent="0.2">
      <c r="B600" s="24"/>
      <c r="D600" s="27"/>
      <c r="E600" s="27"/>
      <c r="F600" s="27"/>
      <c r="G600" s="27"/>
    </row>
    <row r="601" spans="2:7" x14ac:dyDescent="0.2">
      <c r="B601" s="24"/>
      <c r="D601" s="27"/>
      <c r="E601" s="27"/>
      <c r="F601" s="27"/>
      <c r="G601" s="27"/>
    </row>
    <row r="602" spans="2:7" x14ac:dyDescent="0.2">
      <c r="B602" s="24"/>
      <c r="D602" s="27"/>
      <c r="E602" s="27"/>
      <c r="F602" s="27"/>
      <c r="G602" s="27"/>
    </row>
    <row r="603" spans="2:7" x14ac:dyDescent="0.2">
      <c r="B603" s="24"/>
      <c r="D603" s="27"/>
      <c r="E603" s="27"/>
      <c r="F603" s="27"/>
      <c r="G603" s="27"/>
    </row>
    <row r="604" spans="2:7" x14ac:dyDescent="0.2">
      <c r="B604" s="24"/>
      <c r="D604" s="27"/>
      <c r="E604" s="27"/>
      <c r="F604" s="27"/>
      <c r="G604" s="27"/>
    </row>
    <row r="605" spans="2:7" x14ac:dyDescent="0.2">
      <c r="B605" s="24"/>
      <c r="D605" s="27"/>
      <c r="E605" s="27"/>
      <c r="F605" s="27"/>
      <c r="G605" s="27"/>
    </row>
    <row r="606" spans="2:7" x14ac:dyDescent="0.2">
      <c r="B606" s="24"/>
      <c r="D606" s="27"/>
      <c r="E606" s="27"/>
      <c r="F606" s="27"/>
      <c r="G606" s="27"/>
    </row>
    <row r="607" spans="2:7" x14ac:dyDescent="0.2">
      <c r="B607" s="24"/>
      <c r="D607" s="27"/>
      <c r="E607" s="27"/>
      <c r="F607" s="27"/>
      <c r="G607" s="27"/>
    </row>
    <row r="608" spans="2:7" x14ac:dyDescent="0.2">
      <c r="B608" s="24"/>
      <c r="D608" s="27"/>
      <c r="E608" s="27"/>
      <c r="F608" s="27"/>
      <c r="G608" s="27"/>
    </row>
    <row r="609" spans="2:7" x14ac:dyDescent="0.2">
      <c r="B609" s="24"/>
      <c r="D609" s="27"/>
      <c r="E609" s="27"/>
      <c r="F609" s="27"/>
      <c r="G609" s="27"/>
    </row>
    <row r="610" spans="2:7" x14ac:dyDescent="0.2">
      <c r="B610" s="24"/>
      <c r="D610" s="27"/>
      <c r="E610" s="27"/>
      <c r="F610" s="27"/>
      <c r="G610" s="27"/>
    </row>
    <row r="611" spans="2:7" x14ac:dyDescent="0.2">
      <c r="B611" s="24"/>
      <c r="D611" s="27"/>
      <c r="E611" s="27"/>
      <c r="F611" s="27"/>
      <c r="G611" s="27"/>
    </row>
    <row r="612" spans="2:7" x14ac:dyDescent="0.2">
      <c r="B612" s="24"/>
      <c r="D612" s="27"/>
      <c r="E612" s="27"/>
      <c r="F612" s="27"/>
      <c r="G612" s="27"/>
    </row>
    <row r="613" spans="2:7" x14ac:dyDescent="0.2">
      <c r="B613" s="24"/>
      <c r="D613" s="27"/>
      <c r="E613" s="27"/>
      <c r="F613" s="27"/>
      <c r="G613" s="27"/>
    </row>
    <row r="614" spans="2:7" x14ac:dyDescent="0.2">
      <c r="B614" s="24"/>
      <c r="D614" s="27"/>
      <c r="E614" s="27"/>
      <c r="F614" s="27"/>
      <c r="G614" s="27"/>
    </row>
    <row r="615" spans="2:7" x14ac:dyDescent="0.2">
      <c r="B615" s="24"/>
      <c r="D615" s="27"/>
      <c r="E615" s="27"/>
      <c r="F615" s="27"/>
      <c r="G615" s="27"/>
    </row>
    <row r="616" spans="2:7" x14ac:dyDescent="0.2">
      <c r="B616" s="24"/>
      <c r="D616" s="27"/>
      <c r="E616" s="27"/>
      <c r="F616" s="27"/>
      <c r="G616" s="27"/>
    </row>
    <row r="617" spans="2:7" x14ac:dyDescent="0.2">
      <c r="B617" s="24"/>
      <c r="D617" s="27"/>
      <c r="E617" s="27"/>
      <c r="F617" s="27"/>
      <c r="G617" s="27"/>
    </row>
    <row r="618" spans="2:7" x14ac:dyDescent="0.2">
      <c r="B618" s="24"/>
      <c r="D618" s="27"/>
      <c r="E618" s="27"/>
      <c r="F618" s="27"/>
      <c r="G618" s="27"/>
    </row>
    <row r="619" spans="2:7" x14ac:dyDescent="0.2">
      <c r="B619" s="24"/>
      <c r="D619" s="27"/>
      <c r="E619" s="27"/>
      <c r="F619" s="27"/>
      <c r="G619" s="27"/>
    </row>
    <row r="620" spans="2:7" x14ac:dyDescent="0.2">
      <c r="B620" s="24"/>
      <c r="D620" s="27"/>
      <c r="E620" s="27"/>
      <c r="F620" s="27"/>
      <c r="G620" s="27"/>
    </row>
    <row r="621" spans="2:7" x14ac:dyDescent="0.2">
      <c r="B621" s="24"/>
      <c r="D621" s="27"/>
      <c r="E621" s="27"/>
      <c r="F621" s="27"/>
      <c r="G621" s="27"/>
    </row>
    <row r="622" spans="2:7" x14ac:dyDescent="0.2">
      <c r="B622" s="24"/>
      <c r="D622" s="27"/>
      <c r="E622" s="27"/>
      <c r="F622" s="27"/>
      <c r="G622" s="27"/>
    </row>
    <row r="623" spans="2:7" x14ac:dyDescent="0.2">
      <c r="B623" s="24"/>
      <c r="D623" s="27"/>
      <c r="E623" s="27"/>
      <c r="F623" s="27"/>
      <c r="G623" s="27"/>
    </row>
    <row r="624" spans="2:7" x14ac:dyDescent="0.2">
      <c r="B624" s="24"/>
      <c r="D624" s="27"/>
      <c r="E624" s="27"/>
      <c r="F624" s="27"/>
      <c r="G624" s="27"/>
    </row>
    <row r="625" spans="2:7" x14ac:dyDescent="0.2">
      <c r="B625" s="24"/>
      <c r="D625" s="27"/>
      <c r="E625" s="27"/>
      <c r="F625" s="27"/>
      <c r="G625" s="27"/>
    </row>
    <row r="626" spans="2:7" x14ac:dyDescent="0.2">
      <c r="B626" s="24"/>
      <c r="D626" s="27"/>
      <c r="E626" s="27"/>
      <c r="F626" s="27"/>
      <c r="G626" s="27"/>
    </row>
    <row r="627" spans="2:7" x14ac:dyDescent="0.2">
      <c r="B627" s="24"/>
      <c r="D627" s="27"/>
      <c r="E627" s="27"/>
      <c r="F627" s="27"/>
      <c r="G627" s="27"/>
    </row>
    <row r="628" spans="2:7" x14ac:dyDescent="0.2">
      <c r="B628" s="24"/>
      <c r="D628" s="27"/>
      <c r="E628" s="27"/>
      <c r="F628" s="27"/>
      <c r="G628" s="27"/>
    </row>
    <row r="629" spans="2:7" x14ac:dyDescent="0.2">
      <c r="B629" s="24"/>
      <c r="D629" s="27"/>
      <c r="E629" s="27"/>
      <c r="F629" s="27"/>
      <c r="G629" s="27"/>
    </row>
    <row r="630" spans="2:7" x14ac:dyDescent="0.2">
      <c r="B630" s="24"/>
      <c r="D630" s="27"/>
      <c r="E630" s="27"/>
      <c r="F630" s="27"/>
      <c r="G630" s="27"/>
    </row>
    <row r="631" spans="2:7" x14ac:dyDescent="0.2">
      <c r="B631" s="24"/>
      <c r="D631" s="27"/>
      <c r="E631" s="27"/>
      <c r="F631" s="27"/>
      <c r="G631" s="27"/>
    </row>
    <row r="632" spans="2:7" x14ac:dyDescent="0.2">
      <c r="B632" s="24"/>
      <c r="D632" s="27"/>
      <c r="E632" s="27"/>
      <c r="F632" s="27"/>
      <c r="G632" s="27"/>
    </row>
    <row r="633" spans="2:7" x14ac:dyDescent="0.2">
      <c r="B633" s="24"/>
      <c r="D633" s="27"/>
      <c r="E633" s="27"/>
      <c r="F633" s="27"/>
      <c r="G633" s="27"/>
    </row>
    <row r="634" spans="2:7" x14ac:dyDescent="0.2">
      <c r="B634" s="24"/>
      <c r="D634" s="27"/>
      <c r="E634" s="27"/>
      <c r="F634" s="27"/>
      <c r="G634" s="27"/>
    </row>
    <row r="635" spans="2:7" x14ac:dyDescent="0.2">
      <c r="B635" s="24"/>
      <c r="D635" s="27"/>
      <c r="E635" s="27"/>
      <c r="F635" s="27"/>
      <c r="G635" s="27"/>
    </row>
    <row r="636" spans="2:7" x14ac:dyDescent="0.2">
      <c r="B636" s="24"/>
      <c r="D636" s="27"/>
      <c r="E636" s="27"/>
      <c r="F636" s="27"/>
      <c r="G636" s="27"/>
    </row>
    <row r="637" spans="2:7" x14ac:dyDescent="0.2">
      <c r="B637" s="24"/>
      <c r="D637" s="27"/>
      <c r="E637" s="27"/>
      <c r="F637" s="27"/>
      <c r="G637" s="27"/>
    </row>
    <row r="638" spans="2:7" x14ac:dyDescent="0.2">
      <c r="B638" s="24"/>
      <c r="D638" s="27"/>
      <c r="E638" s="27"/>
      <c r="F638" s="27"/>
      <c r="G638" s="27"/>
    </row>
    <row r="639" spans="2:7" x14ac:dyDescent="0.2">
      <c r="B639" s="24"/>
      <c r="D639" s="27"/>
      <c r="E639" s="27"/>
      <c r="F639" s="27"/>
      <c r="G639" s="27"/>
    </row>
    <row r="640" spans="2:7" x14ac:dyDescent="0.2">
      <c r="B640" s="24"/>
      <c r="D640" s="27"/>
      <c r="E640" s="27"/>
      <c r="F640" s="27"/>
      <c r="G640" s="27"/>
    </row>
    <row r="641" spans="2:7" x14ac:dyDescent="0.2">
      <c r="B641" s="24"/>
      <c r="D641" s="27"/>
      <c r="E641" s="27"/>
      <c r="F641" s="27"/>
      <c r="G641" s="27"/>
    </row>
    <row r="642" spans="2:7" x14ac:dyDescent="0.2">
      <c r="B642" s="24"/>
      <c r="D642" s="27"/>
      <c r="E642" s="27"/>
      <c r="F642" s="27"/>
      <c r="G642" s="27"/>
    </row>
    <row r="643" spans="2:7" x14ac:dyDescent="0.2">
      <c r="B643" s="24"/>
      <c r="D643" s="27"/>
      <c r="E643" s="27"/>
      <c r="F643" s="27"/>
      <c r="G643" s="27"/>
    </row>
    <row r="644" spans="2:7" x14ac:dyDescent="0.2">
      <c r="B644" s="24"/>
      <c r="D644" s="27"/>
      <c r="E644" s="27"/>
      <c r="F644" s="27"/>
      <c r="G644" s="27"/>
    </row>
    <row r="645" spans="2:7" x14ac:dyDescent="0.2">
      <c r="B645" s="24"/>
      <c r="D645" s="27"/>
      <c r="E645" s="27"/>
      <c r="F645" s="27"/>
      <c r="G645" s="27"/>
    </row>
    <row r="646" spans="2:7" x14ac:dyDescent="0.2">
      <c r="B646" s="24"/>
      <c r="D646" s="27"/>
      <c r="E646" s="27"/>
      <c r="F646" s="27"/>
      <c r="G646" s="27"/>
    </row>
    <row r="647" spans="2:7" x14ac:dyDescent="0.2">
      <c r="B647" s="24"/>
      <c r="D647" s="27"/>
      <c r="E647" s="27"/>
      <c r="F647" s="27"/>
      <c r="G647" s="27"/>
    </row>
    <row r="648" spans="2:7" x14ac:dyDescent="0.2">
      <c r="B648" s="24"/>
      <c r="D648" s="27"/>
      <c r="E648" s="27"/>
      <c r="F648" s="27"/>
      <c r="G648" s="27"/>
    </row>
    <row r="649" spans="2:7" x14ac:dyDescent="0.2">
      <c r="B649" s="24"/>
      <c r="D649" s="27"/>
      <c r="E649" s="27"/>
      <c r="F649" s="27"/>
      <c r="G649" s="27"/>
    </row>
    <row r="650" spans="2:7" x14ac:dyDescent="0.2">
      <c r="B650" s="24"/>
      <c r="D650" s="27"/>
      <c r="E650" s="27"/>
      <c r="F650" s="27"/>
      <c r="G650" s="27"/>
    </row>
    <row r="651" spans="2:7" x14ac:dyDescent="0.2">
      <c r="B651" s="24"/>
      <c r="D651" s="27"/>
      <c r="E651" s="27"/>
      <c r="F651" s="27"/>
      <c r="G651" s="27"/>
    </row>
    <row r="652" spans="2:7" x14ac:dyDescent="0.2">
      <c r="B652" s="24"/>
      <c r="D652" s="27"/>
      <c r="E652" s="27"/>
      <c r="F652" s="27"/>
      <c r="G652" s="27"/>
    </row>
    <row r="653" spans="2:7" x14ac:dyDescent="0.2">
      <c r="B653" s="24"/>
      <c r="D653" s="27"/>
      <c r="E653" s="27"/>
      <c r="F653" s="27"/>
      <c r="G653" s="27"/>
    </row>
    <row r="654" spans="2:7" x14ac:dyDescent="0.2">
      <c r="B654" s="24"/>
      <c r="D654" s="27"/>
      <c r="E654" s="27"/>
      <c r="F654" s="27"/>
      <c r="G654" s="27"/>
    </row>
    <row r="655" spans="2:7" x14ac:dyDescent="0.2">
      <c r="B655" s="24"/>
      <c r="D655" s="27"/>
      <c r="E655" s="27"/>
      <c r="F655" s="27"/>
      <c r="G655" s="27"/>
    </row>
    <row r="656" spans="2:7" x14ac:dyDescent="0.2">
      <c r="B656" s="24"/>
      <c r="D656" s="27"/>
      <c r="E656" s="27"/>
      <c r="F656" s="27"/>
      <c r="G656" s="27"/>
    </row>
    <row r="657" spans="2:7" x14ac:dyDescent="0.2">
      <c r="B657" s="24"/>
      <c r="D657" s="27"/>
      <c r="E657" s="27"/>
      <c r="F657" s="27"/>
      <c r="G657" s="27"/>
    </row>
    <row r="658" spans="2:7" x14ac:dyDescent="0.2">
      <c r="B658" s="24"/>
      <c r="D658" s="27"/>
      <c r="E658" s="27"/>
      <c r="F658" s="27"/>
      <c r="G658" s="27"/>
    </row>
    <row r="659" spans="2:7" x14ac:dyDescent="0.2">
      <c r="B659" s="24"/>
      <c r="D659" s="27"/>
      <c r="E659" s="27"/>
      <c r="F659" s="27"/>
      <c r="G659" s="27"/>
    </row>
    <row r="660" spans="2:7" x14ac:dyDescent="0.2">
      <c r="B660" s="24"/>
      <c r="D660" s="27"/>
      <c r="E660" s="27"/>
      <c r="F660" s="27"/>
      <c r="G660" s="27"/>
    </row>
    <row r="661" spans="2:7" x14ac:dyDescent="0.2">
      <c r="B661" s="24"/>
      <c r="D661" s="27"/>
      <c r="E661" s="27"/>
      <c r="F661" s="27"/>
      <c r="G661" s="27"/>
    </row>
    <row r="662" spans="2:7" x14ac:dyDescent="0.2">
      <c r="B662" s="24"/>
      <c r="D662" s="27"/>
      <c r="E662" s="27"/>
      <c r="F662" s="27"/>
      <c r="G662" s="27"/>
    </row>
    <row r="663" spans="2:7" x14ac:dyDescent="0.2">
      <c r="B663" s="24"/>
      <c r="D663" s="27"/>
      <c r="E663" s="27"/>
      <c r="F663" s="27"/>
      <c r="G663" s="27"/>
    </row>
    <row r="664" spans="2:7" x14ac:dyDescent="0.2">
      <c r="B664" s="24"/>
      <c r="D664" s="27"/>
      <c r="E664" s="27"/>
      <c r="F664" s="27"/>
      <c r="G664" s="27"/>
    </row>
    <row r="665" spans="2:7" x14ac:dyDescent="0.2">
      <c r="B665" s="24"/>
      <c r="D665" s="27"/>
      <c r="E665" s="27"/>
      <c r="F665" s="27"/>
      <c r="G665" s="27"/>
    </row>
    <row r="666" spans="2:7" x14ac:dyDescent="0.2">
      <c r="B666" s="24"/>
      <c r="D666" s="27"/>
      <c r="E666" s="27"/>
      <c r="F666" s="27"/>
      <c r="G666" s="27"/>
    </row>
    <row r="667" spans="2:7" x14ac:dyDescent="0.2">
      <c r="B667" s="24"/>
      <c r="D667" s="27"/>
      <c r="E667" s="27"/>
      <c r="F667" s="27"/>
      <c r="G667" s="27"/>
    </row>
    <row r="668" spans="2:7" x14ac:dyDescent="0.2">
      <c r="B668" s="24"/>
      <c r="D668" s="27"/>
      <c r="E668" s="27"/>
      <c r="F668" s="27"/>
      <c r="G668" s="27"/>
    </row>
    <row r="669" spans="2:7" x14ac:dyDescent="0.2">
      <c r="B669" s="24"/>
      <c r="D669" s="27"/>
      <c r="E669" s="27"/>
      <c r="F669" s="27"/>
      <c r="G669" s="27"/>
    </row>
    <row r="670" spans="2:7" x14ac:dyDescent="0.2">
      <c r="B670" s="24"/>
      <c r="D670" s="27"/>
      <c r="E670" s="27"/>
      <c r="F670" s="27"/>
      <c r="G670" s="27"/>
    </row>
    <row r="671" spans="2:7" x14ac:dyDescent="0.2">
      <c r="B671" s="24"/>
      <c r="D671" s="27"/>
      <c r="E671" s="27"/>
      <c r="F671" s="27"/>
      <c r="G671" s="27"/>
    </row>
    <row r="672" spans="2:7" x14ac:dyDescent="0.2">
      <c r="B672" s="24"/>
      <c r="D672" s="27"/>
      <c r="E672" s="27"/>
      <c r="F672" s="27"/>
      <c r="G672" s="27"/>
    </row>
    <row r="673" spans="2:7" x14ac:dyDescent="0.2">
      <c r="B673" s="24"/>
      <c r="D673" s="27"/>
      <c r="E673" s="27"/>
      <c r="F673" s="27"/>
      <c r="G673" s="27"/>
    </row>
    <row r="674" spans="2:7" x14ac:dyDescent="0.2">
      <c r="B674" s="24"/>
      <c r="D674" s="27"/>
      <c r="E674" s="27"/>
      <c r="F674" s="27"/>
      <c r="G674" s="27"/>
    </row>
    <row r="675" spans="2:7" x14ac:dyDescent="0.2">
      <c r="B675" s="24"/>
      <c r="D675" s="27"/>
      <c r="E675" s="27"/>
      <c r="F675" s="27"/>
      <c r="G675" s="27"/>
    </row>
    <row r="676" spans="2:7" x14ac:dyDescent="0.2">
      <c r="B676" s="24"/>
      <c r="D676" s="27"/>
      <c r="E676" s="27"/>
      <c r="F676" s="27"/>
      <c r="G676" s="27"/>
    </row>
    <row r="677" spans="2:7" x14ac:dyDescent="0.2">
      <c r="B677" s="24"/>
      <c r="D677" s="27"/>
      <c r="E677" s="27"/>
      <c r="F677" s="27"/>
      <c r="G677" s="27"/>
    </row>
    <row r="678" spans="2:7" x14ac:dyDescent="0.2">
      <c r="B678" s="24"/>
      <c r="D678" s="27"/>
      <c r="E678" s="27"/>
      <c r="F678" s="27"/>
      <c r="G678" s="27"/>
    </row>
    <row r="679" spans="2:7" x14ac:dyDescent="0.2">
      <c r="B679" s="24"/>
      <c r="D679" s="27"/>
      <c r="E679" s="27"/>
      <c r="F679" s="27"/>
      <c r="G679" s="27"/>
    </row>
    <row r="680" spans="2:7" x14ac:dyDescent="0.2">
      <c r="B680" s="24"/>
      <c r="D680" s="27"/>
      <c r="E680" s="27"/>
      <c r="F680" s="27"/>
      <c r="G680" s="27"/>
    </row>
    <row r="681" spans="2:7" x14ac:dyDescent="0.2">
      <c r="B681" s="24"/>
      <c r="D681" s="27"/>
      <c r="E681" s="27"/>
      <c r="F681" s="27"/>
      <c r="G681" s="27"/>
    </row>
    <row r="682" spans="2:7" x14ac:dyDescent="0.2">
      <c r="B682" s="24"/>
      <c r="D682" s="27"/>
      <c r="E682" s="27"/>
      <c r="F682" s="27"/>
      <c r="G682" s="27"/>
    </row>
    <row r="683" spans="2:7" x14ac:dyDescent="0.2">
      <c r="B683" s="24"/>
      <c r="D683" s="27"/>
      <c r="E683" s="27"/>
      <c r="F683" s="27"/>
      <c r="G683" s="27"/>
    </row>
  </sheetData>
  <mergeCells count="5">
    <mergeCell ref="A77:G78"/>
    <mergeCell ref="A4:G4"/>
    <mergeCell ref="A1:G1"/>
    <mergeCell ref="A2:G2"/>
    <mergeCell ref="A5:G5"/>
  </mergeCells>
  <phoneticPr fontId="8" type="noConversion"/>
  <printOptions horizontalCentered="1"/>
  <pageMargins left="0.78" right="0.23622047244094491" top="0.23622047244094491" bottom="0" header="0.51181102362204722" footer="0.51181102362204722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38"/>
  <sheetViews>
    <sheetView workbookViewId="0">
      <selection activeCell="W35" sqref="A1:W35"/>
    </sheetView>
  </sheetViews>
  <sheetFormatPr defaultRowHeight="12.75" x14ac:dyDescent="0.2"/>
  <cols>
    <col min="1" max="1" width="27.140625" style="24" customWidth="1"/>
    <col min="2" max="3" width="6.7109375" style="25" customWidth="1"/>
    <col min="4" max="4" width="11.28515625" style="24" bestFit="1" customWidth="1"/>
    <col min="5" max="5" width="0.85546875" style="24" customWidth="1"/>
    <col min="6" max="6" width="10.5703125" style="24" customWidth="1"/>
    <col min="7" max="7" width="0.85546875" style="24" customWidth="1"/>
    <col min="8" max="8" width="11.28515625" style="24" bestFit="1" customWidth="1"/>
    <col min="9" max="9" width="0.85546875" style="24" customWidth="1"/>
    <col min="10" max="10" width="10.28515625" style="29" bestFit="1" customWidth="1"/>
    <col min="11" max="11" width="0.85546875" style="24" customWidth="1"/>
    <col min="12" max="12" width="9.7109375" style="24" customWidth="1"/>
    <col min="13" max="13" width="0.85546875" style="24" customWidth="1"/>
    <col min="14" max="14" width="10.140625" style="24" bestFit="1" customWidth="1"/>
    <col min="15" max="15" width="0.85546875" style="24" customWidth="1"/>
    <col min="16" max="16" width="10.28515625" style="24" bestFit="1" customWidth="1"/>
    <col min="17" max="17" width="0.85546875" style="24" customWidth="1"/>
    <col min="18" max="18" width="12.5703125" style="24" bestFit="1" customWidth="1"/>
    <col min="19" max="19" width="0.85546875" style="24" customWidth="1"/>
    <col min="20" max="20" width="10.85546875" style="24" bestFit="1" customWidth="1"/>
    <col min="21" max="21" width="0.7109375" style="24" customWidth="1"/>
    <col min="22" max="16384" width="9.140625" style="24"/>
  </cols>
  <sheetData>
    <row r="1" spans="1:22" ht="15.75" x14ac:dyDescent="0.25">
      <c r="A1" s="112" t="s">
        <v>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</row>
    <row r="2" spans="1:22" ht="15" x14ac:dyDescent="0.25">
      <c r="A2" s="109" t="s">
        <v>66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</row>
    <row r="3" spans="1:22" ht="15.75" x14ac:dyDescent="0.25">
      <c r="A3" s="6"/>
      <c r="B3" s="5"/>
      <c r="C3" s="5"/>
      <c r="D3" s="6"/>
      <c r="E3" s="6"/>
      <c r="F3" s="6"/>
      <c r="G3" s="6"/>
      <c r="H3" s="6"/>
      <c r="I3" s="6"/>
      <c r="J3" s="9"/>
      <c r="K3" s="6"/>
      <c r="L3" s="7"/>
      <c r="M3" s="7"/>
      <c r="N3" s="7"/>
      <c r="O3" s="7"/>
      <c r="P3" s="7"/>
      <c r="Q3" s="7"/>
      <c r="R3" s="7"/>
      <c r="S3" s="7"/>
      <c r="T3" s="7"/>
    </row>
    <row r="4" spans="1:22" ht="15.75" x14ac:dyDescent="0.25">
      <c r="A4" s="110" t="s">
        <v>48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</row>
    <row r="5" spans="1:22" ht="15.75" x14ac:dyDescent="0.25">
      <c r="A5" s="110" t="s">
        <v>172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</row>
    <row r="6" spans="1:22" x14ac:dyDescent="0.2">
      <c r="A6" s="107" t="s">
        <v>104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</row>
    <row r="7" spans="1:22" x14ac:dyDescent="0.2">
      <c r="A7" s="7"/>
      <c r="B7" s="2"/>
      <c r="C7" s="2"/>
      <c r="D7" s="7"/>
      <c r="E7" s="7"/>
      <c r="F7" s="7"/>
      <c r="G7" s="7"/>
      <c r="H7" s="7"/>
      <c r="I7" s="7"/>
      <c r="J7" s="28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2" x14ac:dyDescent="0.2">
      <c r="A8" s="7"/>
      <c r="B8" s="2"/>
      <c r="C8" s="2"/>
      <c r="D8" s="7"/>
      <c r="E8" s="8"/>
      <c r="F8" s="114" t="s">
        <v>101</v>
      </c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6"/>
    </row>
    <row r="9" spans="1:22" x14ac:dyDescent="0.2">
      <c r="A9" s="7"/>
      <c r="B9" s="2"/>
      <c r="C9" s="2"/>
      <c r="D9" s="3"/>
      <c r="E9" s="3"/>
      <c r="F9" s="3"/>
      <c r="G9" s="3"/>
      <c r="H9" s="3"/>
      <c r="I9" s="3"/>
      <c r="J9" s="10"/>
      <c r="K9" s="3"/>
      <c r="L9" s="3"/>
      <c r="M9" s="3"/>
      <c r="N9" s="3"/>
      <c r="O9" s="3"/>
      <c r="P9" s="3"/>
      <c r="Q9" s="7"/>
      <c r="R9" s="7"/>
      <c r="S9" s="7"/>
      <c r="T9" s="7"/>
    </row>
    <row r="10" spans="1:22" x14ac:dyDescent="0.2">
      <c r="A10" s="7"/>
      <c r="B10" s="2"/>
      <c r="C10" s="2"/>
      <c r="D10" s="2"/>
      <c r="E10" s="2"/>
      <c r="F10" s="3"/>
      <c r="G10" s="3"/>
      <c r="H10" s="114" t="s">
        <v>64</v>
      </c>
      <c r="I10" s="115"/>
      <c r="J10" s="115"/>
      <c r="K10" s="115"/>
      <c r="L10" s="115"/>
      <c r="M10" s="115"/>
      <c r="N10" s="115"/>
      <c r="O10" s="115"/>
      <c r="P10" s="115"/>
      <c r="Q10" s="115"/>
      <c r="R10" s="116"/>
      <c r="S10" s="7"/>
      <c r="T10" s="3" t="s">
        <v>34</v>
      </c>
    </row>
    <row r="11" spans="1:22" x14ac:dyDescent="0.2">
      <c r="A11" s="7"/>
      <c r="B11" s="2"/>
      <c r="C11" s="2"/>
      <c r="D11" s="2"/>
      <c r="E11" s="2"/>
      <c r="F11" s="2" t="s">
        <v>89</v>
      </c>
      <c r="G11" s="2"/>
      <c r="H11" s="3"/>
      <c r="I11" s="3"/>
      <c r="J11" s="13"/>
      <c r="K11" s="13"/>
      <c r="L11" s="13"/>
      <c r="M11" s="12"/>
      <c r="N11" s="12"/>
      <c r="O11" s="12"/>
      <c r="P11" s="12"/>
      <c r="Q11" s="12"/>
      <c r="R11" s="12"/>
      <c r="S11" s="3"/>
      <c r="T11" s="3"/>
      <c r="U11" s="3"/>
      <c r="V11" s="3"/>
    </row>
    <row r="12" spans="1:22" x14ac:dyDescent="0.2">
      <c r="A12" s="7"/>
      <c r="B12" s="2"/>
      <c r="C12" s="2"/>
      <c r="D12" s="2"/>
      <c r="E12" s="2"/>
      <c r="F12" s="2" t="s">
        <v>90</v>
      </c>
      <c r="G12" s="2"/>
      <c r="H12" s="3"/>
      <c r="I12" s="3"/>
      <c r="J12" s="13"/>
      <c r="K12" s="13"/>
      <c r="L12" s="13"/>
      <c r="M12" s="12"/>
      <c r="N12" s="12"/>
      <c r="O12" s="12"/>
      <c r="P12" s="12"/>
      <c r="Q12" s="12"/>
      <c r="R12" s="12"/>
      <c r="S12" s="3"/>
      <c r="T12" s="3"/>
      <c r="U12" s="3"/>
      <c r="V12" s="3"/>
    </row>
    <row r="13" spans="1:22" x14ac:dyDescent="0.2">
      <c r="A13" s="7"/>
      <c r="B13" s="2"/>
      <c r="C13" s="2"/>
      <c r="D13" s="2"/>
      <c r="E13" s="2"/>
      <c r="F13" s="2" t="s">
        <v>91</v>
      </c>
      <c r="G13" s="2"/>
      <c r="H13" s="3"/>
      <c r="I13" s="3"/>
      <c r="J13" s="13"/>
      <c r="K13" s="13"/>
      <c r="L13" s="13"/>
      <c r="M13" s="12"/>
      <c r="N13" s="12"/>
      <c r="O13" s="12"/>
      <c r="P13" s="12"/>
      <c r="Q13" s="12"/>
      <c r="R13" s="12"/>
      <c r="S13" s="3"/>
      <c r="T13" s="3"/>
      <c r="U13" s="3"/>
      <c r="V13" s="7"/>
    </row>
    <row r="14" spans="1:22" x14ac:dyDescent="0.2">
      <c r="A14" s="7"/>
      <c r="B14" s="2"/>
      <c r="C14" s="2"/>
      <c r="D14" s="2"/>
      <c r="E14" s="2"/>
      <c r="F14" s="2" t="s">
        <v>93</v>
      </c>
      <c r="G14" s="2"/>
      <c r="H14" s="3"/>
      <c r="I14" s="3"/>
      <c r="J14" s="12"/>
      <c r="K14" s="13"/>
      <c r="L14" s="13"/>
      <c r="M14" s="12"/>
      <c r="N14" s="12"/>
      <c r="O14" s="12"/>
      <c r="P14" s="12"/>
      <c r="Q14" s="12"/>
      <c r="R14" s="12" t="s">
        <v>36</v>
      </c>
      <c r="S14" s="3"/>
      <c r="T14" s="3"/>
      <c r="U14" s="3"/>
      <c r="V14" s="2" t="s">
        <v>92</v>
      </c>
    </row>
    <row r="15" spans="1:22" x14ac:dyDescent="0.2">
      <c r="A15" s="7"/>
      <c r="B15" s="2"/>
      <c r="C15" s="2"/>
      <c r="D15" s="2" t="s">
        <v>89</v>
      </c>
      <c r="E15" s="2"/>
      <c r="F15" s="2" t="s">
        <v>102</v>
      </c>
      <c r="G15" s="2"/>
      <c r="H15" s="2" t="s">
        <v>4</v>
      </c>
      <c r="I15" s="2"/>
      <c r="J15" s="2" t="s">
        <v>5</v>
      </c>
      <c r="K15" s="2"/>
      <c r="L15" s="11" t="s">
        <v>41</v>
      </c>
      <c r="M15" s="53"/>
      <c r="N15" s="53" t="s">
        <v>37</v>
      </c>
      <c r="O15" s="2"/>
      <c r="P15" s="2" t="s">
        <v>169</v>
      </c>
      <c r="Q15" s="7"/>
      <c r="R15" s="2" t="s">
        <v>65</v>
      </c>
      <c r="S15" s="2"/>
      <c r="T15" s="2" t="s">
        <v>6</v>
      </c>
      <c r="U15" s="2"/>
      <c r="V15" s="2" t="s">
        <v>94</v>
      </c>
    </row>
    <row r="16" spans="1:22" x14ac:dyDescent="0.2">
      <c r="A16" s="7"/>
      <c r="B16" s="2" t="s">
        <v>13</v>
      </c>
      <c r="C16" s="2"/>
      <c r="D16" s="2" t="s">
        <v>7</v>
      </c>
      <c r="E16" s="2"/>
      <c r="F16" s="2" t="s">
        <v>7</v>
      </c>
      <c r="G16" s="2"/>
      <c r="H16" s="2" t="s">
        <v>36</v>
      </c>
      <c r="I16" s="2"/>
      <c r="J16" s="2" t="s">
        <v>35</v>
      </c>
      <c r="K16" s="2"/>
      <c r="L16" s="11" t="s">
        <v>42</v>
      </c>
      <c r="M16" s="53"/>
      <c r="N16" s="53" t="s">
        <v>11</v>
      </c>
      <c r="O16" s="2"/>
      <c r="P16" s="2" t="s">
        <v>11</v>
      </c>
      <c r="Q16" s="7"/>
      <c r="R16" s="2" t="s">
        <v>103</v>
      </c>
      <c r="S16" s="2"/>
      <c r="T16" s="2" t="s">
        <v>38</v>
      </c>
      <c r="U16" s="2"/>
      <c r="V16" s="2" t="s">
        <v>95</v>
      </c>
    </row>
    <row r="17" spans="1:22" x14ac:dyDescent="0.2">
      <c r="A17" s="7"/>
      <c r="B17" s="2"/>
      <c r="C17" s="2"/>
      <c r="D17" s="2" t="s">
        <v>1</v>
      </c>
      <c r="E17" s="2"/>
      <c r="F17" s="2" t="s">
        <v>1</v>
      </c>
      <c r="G17" s="2"/>
      <c r="H17" s="2" t="s">
        <v>1</v>
      </c>
      <c r="I17" s="2"/>
      <c r="J17" s="2" t="s">
        <v>1</v>
      </c>
      <c r="K17" s="2" t="s">
        <v>0</v>
      </c>
      <c r="L17" s="11" t="s">
        <v>1</v>
      </c>
      <c r="M17" s="53"/>
      <c r="N17" s="53" t="s">
        <v>1</v>
      </c>
      <c r="O17" s="2"/>
      <c r="P17" s="2" t="s">
        <v>1</v>
      </c>
      <c r="Q17" s="7"/>
      <c r="R17" s="2" t="s">
        <v>1</v>
      </c>
      <c r="S17" s="2" t="s">
        <v>0</v>
      </c>
      <c r="T17" s="2" t="s">
        <v>1</v>
      </c>
      <c r="U17" s="2" t="s">
        <v>0</v>
      </c>
      <c r="V17" s="2" t="s">
        <v>1</v>
      </c>
    </row>
    <row r="18" spans="1:22" x14ac:dyDescent="0.2">
      <c r="D18" s="25"/>
      <c r="E18" s="25"/>
      <c r="F18" s="25"/>
      <c r="G18" s="25"/>
      <c r="J18" s="24"/>
      <c r="L18" s="29"/>
    </row>
    <row r="19" spans="1:22" x14ac:dyDescent="0.2">
      <c r="D19" s="25"/>
      <c r="E19" s="25"/>
      <c r="F19" s="25"/>
      <c r="G19" s="25"/>
      <c r="J19" s="24"/>
      <c r="L19" s="29"/>
    </row>
    <row r="20" spans="1:22" s="7" customFormat="1" x14ac:dyDescent="0.2">
      <c r="A20" s="7" t="s">
        <v>134</v>
      </c>
      <c r="B20" s="53"/>
      <c r="C20" s="53"/>
      <c r="D20" s="65">
        <f>F20+V20</f>
        <v>136790</v>
      </c>
      <c r="E20" s="17"/>
      <c r="F20" s="65">
        <f>SUM(H20:T20)</f>
        <v>120809</v>
      </c>
      <c r="G20" s="18"/>
      <c r="H20" s="56">
        <v>195935</v>
      </c>
      <c r="I20" s="56"/>
      <c r="J20" s="56">
        <v>3806</v>
      </c>
      <c r="K20" s="82"/>
      <c r="L20" s="56">
        <v>-3280</v>
      </c>
      <c r="M20" s="56"/>
      <c r="N20" s="56">
        <v>-8141</v>
      </c>
      <c r="O20" s="56"/>
      <c r="P20" s="56">
        <v>0</v>
      </c>
      <c r="Q20" s="56"/>
      <c r="R20" s="56">
        <v>20494</v>
      </c>
      <c r="S20" s="82"/>
      <c r="T20" s="56">
        <v>-88005</v>
      </c>
      <c r="U20" s="56"/>
      <c r="V20" s="56">
        <v>15981</v>
      </c>
    </row>
    <row r="21" spans="1:22" s="7" customFormat="1" x14ac:dyDescent="0.2">
      <c r="A21" s="7" t="s">
        <v>135</v>
      </c>
      <c r="B21" s="53"/>
      <c r="C21" s="53"/>
      <c r="D21" s="65">
        <f>F21+V21</f>
        <v>-3786</v>
      </c>
      <c r="E21" s="17"/>
      <c r="F21" s="65">
        <f>SUM(H21:T21)</f>
        <v>-3198</v>
      </c>
      <c r="G21" s="18"/>
      <c r="H21" s="56">
        <v>0</v>
      </c>
      <c r="I21" s="56"/>
      <c r="J21" s="56">
        <v>0</v>
      </c>
      <c r="K21" s="82"/>
      <c r="L21" s="56">
        <v>0</v>
      </c>
      <c r="M21" s="56"/>
      <c r="N21" s="56">
        <v>0</v>
      </c>
      <c r="O21" s="56"/>
      <c r="P21" s="56">
        <v>0</v>
      </c>
      <c r="Q21" s="56"/>
      <c r="R21" s="56">
        <v>0</v>
      </c>
      <c r="S21" s="82"/>
      <c r="T21" s="56">
        <f>-3198</f>
        <v>-3198</v>
      </c>
      <c r="U21" s="56"/>
      <c r="V21" s="56">
        <f>-588</f>
        <v>-588</v>
      </c>
    </row>
    <row r="22" spans="1:22" s="7" customFormat="1" hidden="1" x14ac:dyDescent="0.2">
      <c r="A22" s="7" t="s">
        <v>156</v>
      </c>
      <c r="B22" s="53"/>
      <c r="C22" s="53"/>
      <c r="D22" s="65">
        <f>F22+V22</f>
        <v>0</v>
      </c>
      <c r="E22" s="17"/>
      <c r="F22" s="65">
        <f>SUM(H22:T22)</f>
        <v>0</v>
      </c>
      <c r="G22" s="18"/>
      <c r="H22" s="56"/>
      <c r="I22" s="82"/>
      <c r="J22" s="82"/>
      <c r="K22" s="82"/>
      <c r="L22" s="56"/>
      <c r="M22" s="56"/>
      <c r="N22" s="56">
        <v>0</v>
      </c>
      <c r="O22" s="56"/>
      <c r="P22" s="56">
        <v>0</v>
      </c>
      <c r="Q22" s="56"/>
      <c r="R22" s="56"/>
      <c r="S22" s="82"/>
      <c r="T22" s="56">
        <v>0</v>
      </c>
      <c r="U22" s="56"/>
      <c r="V22" s="56">
        <v>0</v>
      </c>
    </row>
    <row r="23" spans="1:22" ht="13.5" thickBot="1" x14ac:dyDescent="0.25">
      <c r="A23" s="60" t="s">
        <v>173</v>
      </c>
      <c r="B23" s="53"/>
      <c r="C23" s="53"/>
      <c r="D23" s="66">
        <f>SUM(D20:D22)</f>
        <v>133004</v>
      </c>
      <c r="E23" s="17"/>
      <c r="F23" s="66">
        <f>SUM(F20:F22)</f>
        <v>117611</v>
      </c>
      <c r="G23" s="18"/>
      <c r="H23" s="67">
        <f>SUM(H20:H22)</f>
        <v>195935</v>
      </c>
      <c r="I23" s="58"/>
      <c r="J23" s="67">
        <f>SUM(J20:J22)</f>
        <v>3806</v>
      </c>
      <c r="K23" s="83"/>
      <c r="L23" s="67">
        <f>SUM(L20:L22)</f>
        <v>-3280</v>
      </c>
      <c r="M23" s="58"/>
      <c r="N23" s="67">
        <f>SUM(N20:N22)</f>
        <v>-8141</v>
      </c>
      <c r="O23" s="58"/>
      <c r="P23" s="67">
        <f>SUM(P20:P22)</f>
        <v>0</v>
      </c>
      <c r="Q23" s="58"/>
      <c r="R23" s="67">
        <f>SUM(R20:R22)</f>
        <v>20494</v>
      </c>
      <c r="S23" s="83"/>
      <c r="T23" s="67">
        <f>SUM(T20:T22)</f>
        <v>-91203</v>
      </c>
      <c r="U23" s="58"/>
      <c r="V23" s="67">
        <f>SUM(V20:V22)</f>
        <v>15393</v>
      </c>
    </row>
    <row r="24" spans="1:22" ht="13.5" thickTop="1" x14ac:dyDescent="0.2">
      <c r="D24" s="30"/>
      <c r="E24" s="30"/>
      <c r="F24" s="30"/>
      <c r="G24" s="30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</row>
    <row r="25" spans="1:22" x14ac:dyDescent="0.2">
      <c r="D25" s="18"/>
      <c r="E25" s="18"/>
      <c r="F25" s="18"/>
      <c r="G25" s="18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</row>
    <row r="26" spans="1:22" s="7" customFormat="1" x14ac:dyDescent="0.2">
      <c r="A26" s="7" t="s">
        <v>161</v>
      </c>
      <c r="B26" s="53"/>
      <c r="C26" s="53"/>
      <c r="D26" s="65">
        <f>F26+V26</f>
        <v>147166</v>
      </c>
      <c r="E26" s="17"/>
      <c r="F26" s="65">
        <f>SUM(H26:T26)</f>
        <v>131912</v>
      </c>
      <c r="G26" s="18"/>
      <c r="H26" s="56">
        <v>195935</v>
      </c>
      <c r="I26" s="56"/>
      <c r="J26" s="56">
        <v>3806</v>
      </c>
      <c r="K26" s="56"/>
      <c r="L26" s="56">
        <v>-3280</v>
      </c>
      <c r="M26" s="56"/>
      <c r="N26" s="56">
        <v>-8141</v>
      </c>
      <c r="O26" s="56"/>
      <c r="P26" s="56">
        <v>21277</v>
      </c>
      <c r="Q26" s="56"/>
      <c r="R26" s="56">
        <v>20494</v>
      </c>
      <c r="S26" s="56"/>
      <c r="T26" s="56">
        <f>-98179</f>
        <v>-98179</v>
      </c>
      <c r="U26" s="56"/>
      <c r="V26" s="56">
        <v>15254</v>
      </c>
    </row>
    <row r="27" spans="1:22" s="7" customFormat="1" x14ac:dyDescent="0.2">
      <c r="A27" s="7" t="s">
        <v>135</v>
      </c>
      <c r="B27" s="25"/>
      <c r="C27" s="25"/>
      <c r="D27" s="65">
        <f>F27+V27</f>
        <v>-6101</v>
      </c>
      <c r="E27" s="17"/>
      <c r="F27" s="65">
        <f>SUM(H27:T27)</f>
        <v>-5484</v>
      </c>
      <c r="G27" s="18"/>
      <c r="H27" s="56">
        <v>0</v>
      </c>
      <c r="I27" s="56"/>
      <c r="J27" s="56">
        <v>0</v>
      </c>
      <c r="K27" s="56"/>
      <c r="L27" s="56">
        <v>0</v>
      </c>
      <c r="M27" s="56"/>
      <c r="N27" s="56"/>
      <c r="O27" s="56"/>
      <c r="P27" s="56">
        <v>0</v>
      </c>
      <c r="Q27" s="56"/>
      <c r="R27" s="56">
        <v>0</v>
      </c>
      <c r="S27" s="56"/>
      <c r="T27" s="56">
        <f>-5484</f>
        <v>-5484</v>
      </c>
      <c r="U27" s="56"/>
      <c r="V27" s="56">
        <f>-617</f>
        <v>-617</v>
      </c>
    </row>
    <row r="28" spans="1:22" s="7" customFormat="1" hidden="1" x14ac:dyDescent="0.2">
      <c r="A28" s="7" t="s">
        <v>156</v>
      </c>
      <c r="B28" s="25"/>
      <c r="C28" s="25"/>
      <c r="D28" s="65">
        <f>F28+V28</f>
        <v>0</v>
      </c>
      <c r="E28" s="17"/>
      <c r="F28" s="65">
        <f>SUM(H28:T28)</f>
        <v>0</v>
      </c>
      <c r="G28" s="18"/>
      <c r="H28" s="56"/>
      <c r="I28" s="56"/>
      <c r="J28" s="56"/>
      <c r="K28" s="56"/>
      <c r="L28" s="56"/>
      <c r="M28" s="56"/>
      <c r="N28" s="56"/>
      <c r="O28" s="56"/>
      <c r="P28" s="56">
        <v>0</v>
      </c>
      <c r="Q28" s="56"/>
      <c r="R28" s="56"/>
      <c r="S28" s="56"/>
      <c r="T28" s="56">
        <v>0</v>
      </c>
      <c r="U28" s="56"/>
      <c r="V28" s="56">
        <v>0</v>
      </c>
    </row>
    <row r="29" spans="1:22" s="7" customFormat="1" ht="13.5" thickBot="1" x14ac:dyDescent="0.25">
      <c r="A29" s="60" t="s">
        <v>176</v>
      </c>
      <c r="B29" s="25"/>
      <c r="C29" s="25"/>
      <c r="D29" s="66">
        <f>SUM(D26:D28)</f>
        <v>141065</v>
      </c>
      <c r="E29" s="17"/>
      <c r="F29" s="66">
        <f>SUM(F26:F28)</f>
        <v>126428</v>
      </c>
      <c r="G29" s="18"/>
      <c r="H29" s="67">
        <f>SUM(H26:H28)</f>
        <v>195935</v>
      </c>
      <c r="I29" s="58"/>
      <c r="J29" s="67">
        <f>SUM(J26:J28)</f>
        <v>3806</v>
      </c>
      <c r="K29" s="58"/>
      <c r="L29" s="67">
        <f>SUM(L26:L28)</f>
        <v>-3280</v>
      </c>
      <c r="M29" s="58"/>
      <c r="N29" s="67">
        <f>SUM(N26:N28)</f>
        <v>-8141</v>
      </c>
      <c r="O29" s="58"/>
      <c r="P29" s="67">
        <f>SUM(P26:P28)</f>
        <v>21277</v>
      </c>
      <c r="Q29" s="58"/>
      <c r="R29" s="67">
        <f>SUM(R26:R28)</f>
        <v>20494</v>
      </c>
      <c r="S29" s="58"/>
      <c r="T29" s="67">
        <f>SUM(T26:T28)</f>
        <v>-103663</v>
      </c>
      <c r="U29" s="58"/>
      <c r="V29" s="67">
        <f>SUM(V26:V28)</f>
        <v>14637</v>
      </c>
    </row>
    <row r="30" spans="1:22" ht="13.5" thickTop="1" x14ac:dyDescent="0.2">
      <c r="D30" s="89"/>
      <c r="E30" s="89"/>
      <c r="F30" s="89"/>
      <c r="G30" s="89"/>
      <c r="H30" s="89"/>
      <c r="I30" s="89"/>
      <c r="J30" s="101"/>
      <c r="K30" s="89"/>
      <c r="L30" s="89"/>
      <c r="M30" s="89"/>
      <c r="N30" s="89"/>
      <c r="O30" s="89"/>
      <c r="P30" s="89"/>
      <c r="Q30" s="60"/>
      <c r="R30" s="60"/>
      <c r="S30" s="60"/>
      <c r="T30" s="60"/>
      <c r="U30" s="60"/>
      <c r="V30" s="60"/>
    </row>
    <row r="31" spans="1:22" x14ac:dyDescent="0.2">
      <c r="D31" s="76"/>
      <c r="E31" s="76"/>
      <c r="F31" s="76"/>
      <c r="G31" s="76"/>
      <c r="H31" s="76"/>
      <c r="I31" s="76"/>
      <c r="J31" s="102"/>
      <c r="K31" s="76"/>
      <c r="L31" s="76"/>
      <c r="M31" s="76"/>
      <c r="N31" s="76"/>
      <c r="O31" s="76"/>
      <c r="P31" s="76"/>
      <c r="Q31" s="60"/>
      <c r="R31" s="60"/>
      <c r="S31" s="60"/>
      <c r="T31" s="60"/>
      <c r="U31" s="60"/>
      <c r="V31" s="60"/>
    </row>
    <row r="32" spans="1:22" x14ac:dyDescent="0.2">
      <c r="D32" s="27"/>
      <c r="E32" s="27"/>
      <c r="F32" s="27"/>
      <c r="G32" s="27"/>
      <c r="H32" s="27"/>
      <c r="I32" s="27"/>
      <c r="K32" s="27"/>
      <c r="L32" s="27"/>
      <c r="M32" s="27"/>
      <c r="N32" s="27"/>
      <c r="O32" s="27"/>
      <c r="P32" s="27"/>
    </row>
    <row r="33" spans="1:16" x14ac:dyDescent="0.2">
      <c r="D33" s="27"/>
      <c r="E33" s="27"/>
      <c r="F33" s="27"/>
      <c r="G33" s="27"/>
      <c r="H33" s="27"/>
      <c r="I33" s="27"/>
      <c r="K33" s="27"/>
      <c r="L33" s="27"/>
      <c r="M33" s="27"/>
      <c r="N33" s="27"/>
      <c r="O33" s="27"/>
      <c r="P33" s="27"/>
    </row>
    <row r="34" spans="1:16" s="7" customFormat="1" ht="12.75" customHeight="1" x14ac:dyDescent="0.2">
      <c r="A34" s="113" t="s">
        <v>162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</row>
    <row r="35" spans="1:16" s="7" customFormat="1" x14ac:dyDescent="0.2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</row>
    <row r="36" spans="1:16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16" x14ac:dyDescent="0.2">
      <c r="D37" s="27"/>
      <c r="E37" s="27"/>
      <c r="F37" s="27"/>
      <c r="G37" s="27"/>
      <c r="H37" s="27"/>
      <c r="I37" s="27"/>
      <c r="K37" s="27"/>
      <c r="L37" s="27"/>
      <c r="M37" s="27"/>
      <c r="N37" s="27"/>
      <c r="O37" s="27"/>
      <c r="P37" s="27"/>
    </row>
    <row r="38" spans="1:16" x14ac:dyDescent="0.2">
      <c r="D38" s="27"/>
      <c r="E38" s="27"/>
      <c r="F38" s="27"/>
      <c r="G38" s="27"/>
      <c r="H38" s="27"/>
      <c r="I38" s="27"/>
      <c r="K38" s="27"/>
      <c r="L38" s="27"/>
      <c r="M38" s="27"/>
      <c r="N38" s="27"/>
      <c r="O38" s="27"/>
      <c r="P38" s="27"/>
    </row>
  </sheetData>
  <mergeCells count="8">
    <mergeCell ref="A34:P35"/>
    <mergeCell ref="F8:T8"/>
    <mergeCell ref="H10:R10"/>
    <mergeCell ref="A1:V1"/>
    <mergeCell ref="A2:V2"/>
    <mergeCell ref="A4:V4"/>
    <mergeCell ref="A5:V5"/>
    <mergeCell ref="A6:V6"/>
  </mergeCells>
  <phoneticPr fontId="8" type="noConversion"/>
  <printOptions horizontalCentered="1"/>
  <pageMargins left="0.5" right="0" top="0.5" bottom="0.5" header="0.5" footer="0.5"/>
  <pageSetup paperSize="9" scale="8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G78"/>
  <sheetViews>
    <sheetView zoomScaleNormal="100" workbookViewId="0">
      <selection activeCell="E29" sqref="E29"/>
    </sheetView>
  </sheetViews>
  <sheetFormatPr defaultRowHeight="12.75" outlineLevelRow="1" x14ac:dyDescent="0.2"/>
  <cols>
    <col min="1" max="1" width="55.7109375" style="24" customWidth="1"/>
    <col min="2" max="2" width="8.28515625" style="24" customWidth="1"/>
    <col min="3" max="3" width="10.7109375" style="24" customWidth="1"/>
    <col min="4" max="4" width="8.28515625" style="24" customWidth="1"/>
    <col min="5" max="16384" width="9.140625" style="24"/>
  </cols>
  <sheetData>
    <row r="1" spans="1:4" s="60" customFormat="1" ht="15.75" x14ac:dyDescent="0.25">
      <c r="A1" s="112" t="s">
        <v>2</v>
      </c>
      <c r="B1" s="112"/>
      <c r="C1" s="112"/>
      <c r="D1" s="112"/>
    </row>
    <row r="2" spans="1:4" s="60" customFormat="1" ht="15" x14ac:dyDescent="0.25">
      <c r="A2" s="109" t="s">
        <v>66</v>
      </c>
      <c r="B2" s="109"/>
      <c r="C2" s="109"/>
      <c r="D2" s="109"/>
    </row>
    <row r="3" spans="1:4" s="15" customFormat="1" ht="8.25" x14ac:dyDescent="0.15">
      <c r="A3" s="14"/>
      <c r="B3" s="14"/>
      <c r="C3" s="14"/>
    </row>
    <row r="4" spans="1:4" s="60" customFormat="1" ht="15.75" x14ac:dyDescent="0.25">
      <c r="A4" s="110" t="s">
        <v>72</v>
      </c>
      <c r="B4" s="110"/>
      <c r="C4" s="110"/>
      <c r="D4" s="110"/>
    </row>
    <row r="5" spans="1:4" s="60" customFormat="1" ht="15.75" x14ac:dyDescent="0.25">
      <c r="A5" s="111" t="s">
        <v>172</v>
      </c>
      <c r="B5" s="111"/>
      <c r="C5" s="111"/>
      <c r="D5" s="111"/>
    </row>
    <row r="6" spans="1:4" s="60" customFormat="1" x14ac:dyDescent="0.2">
      <c r="A6" s="20"/>
      <c r="B6" s="20"/>
      <c r="C6" s="20"/>
      <c r="D6" s="20"/>
    </row>
    <row r="7" spans="1:4" s="60" customFormat="1" x14ac:dyDescent="0.2">
      <c r="B7" s="87" t="s">
        <v>174</v>
      </c>
      <c r="D7" s="87" t="s">
        <v>174</v>
      </c>
    </row>
    <row r="8" spans="1:4" s="60" customFormat="1" x14ac:dyDescent="0.2">
      <c r="B8" s="19" t="s">
        <v>170</v>
      </c>
      <c r="C8" s="87"/>
      <c r="D8" s="19" t="s">
        <v>171</v>
      </c>
    </row>
    <row r="9" spans="1:4" s="60" customFormat="1" x14ac:dyDescent="0.2">
      <c r="B9" s="87" t="s">
        <v>1</v>
      </c>
      <c r="C9" s="3"/>
      <c r="D9" s="87" t="s">
        <v>1</v>
      </c>
    </row>
    <row r="10" spans="1:4" s="15" customFormat="1" x14ac:dyDescent="0.2">
      <c r="B10" s="84" t="s">
        <v>109</v>
      </c>
      <c r="C10" s="85"/>
      <c r="D10" s="84" t="s">
        <v>109</v>
      </c>
    </row>
    <row r="11" spans="1:4" x14ac:dyDescent="0.2">
      <c r="A11" s="3" t="s">
        <v>122</v>
      </c>
      <c r="B11" s="56"/>
      <c r="C11" s="56"/>
      <c r="D11" s="56"/>
    </row>
    <row r="12" spans="1:4" x14ac:dyDescent="0.2">
      <c r="A12" s="60" t="s">
        <v>80</v>
      </c>
      <c r="B12" s="56">
        <f>-6160</f>
        <v>-6160</v>
      </c>
      <c r="C12" s="56"/>
      <c r="D12" s="56">
        <f>-3791</f>
        <v>-3791</v>
      </c>
    </row>
    <row r="13" spans="1:4" x14ac:dyDescent="0.2">
      <c r="A13" s="60" t="s">
        <v>57</v>
      </c>
      <c r="B13" s="56"/>
      <c r="C13" s="56"/>
      <c r="D13" s="56"/>
    </row>
    <row r="14" spans="1:4" x14ac:dyDescent="0.2">
      <c r="A14" s="60" t="s">
        <v>58</v>
      </c>
      <c r="B14" s="56">
        <f>-227</f>
        <v>-227</v>
      </c>
      <c r="C14" s="56"/>
      <c r="D14" s="56">
        <f>-161</f>
        <v>-161</v>
      </c>
    </row>
    <row r="15" spans="1:4" x14ac:dyDescent="0.2">
      <c r="A15" s="60" t="s">
        <v>3</v>
      </c>
      <c r="B15" s="56">
        <f>1393</f>
        <v>1393</v>
      </c>
      <c r="C15" s="56"/>
      <c r="D15" s="56">
        <f>1607</f>
        <v>1607</v>
      </c>
    </row>
    <row r="16" spans="1:4" x14ac:dyDescent="0.2">
      <c r="A16" s="60" t="s">
        <v>177</v>
      </c>
      <c r="B16" s="56">
        <f>1301</f>
        <v>1301</v>
      </c>
      <c r="C16" s="56"/>
      <c r="D16" s="56">
        <f>1541</f>
        <v>1541</v>
      </c>
    </row>
    <row r="17" spans="1:4" x14ac:dyDescent="0.2">
      <c r="A17" s="60" t="s">
        <v>138</v>
      </c>
      <c r="B17" s="56">
        <f>-128</f>
        <v>-128</v>
      </c>
      <c r="C17" s="56"/>
      <c r="D17" s="56">
        <f>-13</f>
        <v>-13</v>
      </c>
    </row>
    <row r="18" spans="1:4" x14ac:dyDescent="0.2">
      <c r="A18" s="60" t="s">
        <v>132</v>
      </c>
      <c r="B18" s="56">
        <v>0</v>
      </c>
      <c r="C18" s="56"/>
      <c r="D18" s="56">
        <v>1</v>
      </c>
    </row>
    <row r="19" spans="1:4" hidden="1" outlineLevel="1" x14ac:dyDescent="0.2">
      <c r="A19" s="60" t="s">
        <v>145</v>
      </c>
      <c r="B19" s="56">
        <v>0</v>
      </c>
      <c r="C19" s="56"/>
      <c r="D19" s="56">
        <v>0</v>
      </c>
    </row>
    <row r="20" spans="1:4" collapsed="1" x14ac:dyDescent="0.2">
      <c r="A20" s="60" t="s">
        <v>56</v>
      </c>
      <c r="B20" s="56">
        <f>47</f>
        <v>47</v>
      </c>
      <c r="C20" s="56"/>
      <c r="D20" s="56">
        <f>7</f>
        <v>7</v>
      </c>
    </row>
    <row r="21" spans="1:4" hidden="1" outlineLevel="1" x14ac:dyDescent="0.2">
      <c r="A21" s="60" t="s">
        <v>152</v>
      </c>
      <c r="B21" s="56">
        <v>0</v>
      </c>
      <c r="C21" s="56"/>
      <c r="D21" s="56">
        <v>0</v>
      </c>
    </row>
    <row r="22" spans="1:4" hidden="1" outlineLevel="1" x14ac:dyDescent="0.2">
      <c r="A22" s="60" t="s">
        <v>146</v>
      </c>
      <c r="B22" s="56">
        <v>0</v>
      </c>
      <c r="C22" s="56"/>
      <c r="D22" s="56">
        <v>0</v>
      </c>
    </row>
    <row r="23" spans="1:4" hidden="1" outlineLevel="1" x14ac:dyDescent="0.2">
      <c r="A23" s="60" t="s">
        <v>133</v>
      </c>
      <c r="B23" s="56">
        <v>0</v>
      </c>
      <c r="C23" s="56"/>
      <c r="D23" s="56">
        <v>0</v>
      </c>
    </row>
    <row r="24" spans="1:4" hidden="1" outlineLevel="1" x14ac:dyDescent="0.2">
      <c r="A24" s="60" t="s">
        <v>164</v>
      </c>
      <c r="B24" s="56"/>
      <c r="C24" s="56"/>
      <c r="D24" s="56">
        <v>0</v>
      </c>
    </row>
    <row r="25" spans="1:4" collapsed="1" x14ac:dyDescent="0.2">
      <c r="A25" s="60"/>
      <c r="B25" s="57"/>
      <c r="C25" s="58"/>
      <c r="D25" s="57"/>
    </row>
    <row r="26" spans="1:4" x14ac:dyDescent="0.2">
      <c r="A26" s="3" t="s">
        <v>120</v>
      </c>
      <c r="B26" s="58">
        <f>SUM(B12:B25)</f>
        <v>-3774</v>
      </c>
      <c r="C26" s="56"/>
      <c r="D26" s="58">
        <f>SUM(D12:D25)</f>
        <v>-809</v>
      </c>
    </row>
    <row r="27" spans="1:4" x14ac:dyDescent="0.2">
      <c r="A27" s="60" t="s">
        <v>139</v>
      </c>
      <c r="B27" s="58">
        <f>-14</f>
        <v>-14</v>
      </c>
      <c r="C27" s="56"/>
      <c r="D27" s="58">
        <f>3476</f>
        <v>3476</v>
      </c>
    </row>
    <row r="28" spans="1:4" x14ac:dyDescent="0.2">
      <c r="A28" s="60" t="s">
        <v>86</v>
      </c>
      <c r="B28" s="56">
        <f>4586</f>
        <v>4586</v>
      </c>
      <c r="C28" s="56"/>
      <c r="D28" s="56">
        <f>44</f>
        <v>44</v>
      </c>
    </row>
    <row r="29" spans="1:4" x14ac:dyDescent="0.2">
      <c r="A29" s="60" t="s">
        <v>151</v>
      </c>
      <c r="B29" s="56">
        <f>7442</f>
        <v>7442</v>
      </c>
      <c r="C29" s="56"/>
      <c r="D29" s="56">
        <f>2023</f>
        <v>2023</v>
      </c>
    </row>
    <row r="30" spans="1:4" x14ac:dyDescent="0.2">
      <c r="A30" s="60" t="s">
        <v>168</v>
      </c>
      <c r="B30" s="56">
        <v>1512</v>
      </c>
      <c r="C30" s="56"/>
      <c r="D30" s="56">
        <f>8794</f>
        <v>8794</v>
      </c>
    </row>
    <row r="31" spans="1:4" x14ac:dyDescent="0.2">
      <c r="A31" s="60" t="s">
        <v>136</v>
      </c>
      <c r="B31" s="58">
        <f>-1924</f>
        <v>-1924</v>
      </c>
      <c r="C31" s="58"/>
      <c r="D31" s="58">
        <f>1286</f>
        <v>1286</v>
      </c>
    </row>
    <row r="32" spans="1:4" hidden="1" outlineLevel="1" x14ac:dyDescent="0.2">
      <c r="A32" s="60" t="s">
        <v>137</v>
      </c>
      <c r="B32" s="57">
        <v>0</v>
      </c>
      <c r="C32" s="56"/>
      <c r="D32" s="57">
        <v>0</v>
      </c>
    </row>
    <row r="33" spans="1:7" collapsed="1" x14ac:dyDescent="0.2">
      <c r="A33" s="3" t="s">
        <v>140</v>
      </c>
      <c r="B33" s="77">
        <f>SUM(B26:B32)</f>
        <v>7828</v>
      </c>
      <c r="C33" s="56"/>
      <c r="D33" s="77">
        <f>SUM(D26:D32)</f>
        <v>14814</v>
      </c>
    </row>
    <row r="34" spans="1:7" x14ac:dyDescent="0.2">
      <c r="A34" s="60" t="s">
        <v>61</v>
      </c>
      <c r="B34" s="56">
        <f>227</f>
        <v>227</v>
      </c>
      <c r="C34" s="56"/>
      <c r="D34" s="56">
        <f>161</f>
        <v>161</v>
      </c>
    </row>
    <row r="35" spans="1:7" x14ac:dyDescent="0.2">
      <c r="A35" s="60" t="s">
        <v>59</v>
      </c>
      <c r="B35" s="56">
        <f>-1393</f>
        <v>-1393</v>
      </c>
      <c r="C35" s="56"/>
      <c r="D35" s="56">
        <f>-1607</f>
        <v>-1607</v>
      </c>
    </row>
    <row r="36" spans="1:7" x14ac:dyDescent="0.2">
      <c r="A36" s="60" t="s">
        <v>167</v>
      </c>
      <c r="B36" s="56">
        <f>-1008</f>
        <v>-1008</v>
      </c>
      <c r="C36" s="56"/>
      <c r="D36" s="56">
        <f>-379</f>
        <v>-379</v>
      </c>
    </row>
    <row r="37" spans="1:7" x14ac:dyDescent="0.2">
      <c r="A37" s="60" t="s">
        <v>141</v>
      </c>
      <c r="B37" s="59">
        <f>SUM(B33:B36)</f>
        <v>5654</v>
      </c>
      <c r="C37" s="56"/>
      <c r="D37" s="59">
        <f>SUM(D33:D36)</f>
        <v>12989</v>
      </c>
    </row>
    <row r="38" spans="1:7" x14ac:dyDescent="0.2">
      <c r="A38" s="15"/>
      <c r="B38" s="85"/>
      <c r="C38" s="88"/>
      <c r="D38" s="85"/>
    </row>
    <row r="39" spans="1:7" x14ac:dyDescent="0.2">
      <c r="A39" s="3" t="s">
        <v>123</v>
      </c>
      <c r="B39" s="56"/>
      <c r="C39" s="56"/>
      <c r="D39" s="56"/>
    </row>
    <row r="40" spans="1:7" x14ac:dyDescent="0.2">
      <c r="A40" s="60" t="s">
        <v>60</v>
      </c>
      <c r="B40" s="56">
        <f>-960</f>
        <v>-960</v>
      </c>
      <c r="C40" s="56"/>
      <c r="D40" s="56">
        <f>-2036</f>
        <v>-2036</v>
      </c>
    </row>
    <row r="41" spans="1:7" x14ac:dyDescent="0.2">
      <c r="A41" s="60" t="s">
        <v>68</v>
      </c>
      <c r="B41" s="56">
        <f>1307</f>
        <v>1307</v>
      </c>
      <c r="C41" s="56"/>
      <c r="D41" s="56">
        <f>1136</f>
        <v>1136</v>
      </c>
    </row>
    <row r="42" spans="1:7" hidden="1" outlineLevel="1" x14ac:dyDescent="0.2">
      <c r="A42" s="60" t="s">
        <v>165</v>
      </c>
      <c r="B42" s="56"/>
      <c r="C42" s="56"/>
      <c r="D42" s="56">
        <v>0</v>
      </c>
    </row>
    <row r="43" spans="1:7" collapsed="1" x14ac:dyDescent="0.2">
      <c r="A43" s="60" t="s">
        <v>119</v>
      </c>
      <c r="B43" s="56">
        <f>-21</f>
        <v>-21</v>
      </c>
      <c r="C43" s="56"/>
      <c r="D43" s="56">
        <f>-133</f>
        <v>-133</v>
      </c>
    </row>
    <row r="44" spans="1:7" x14ac:dyDescent="0.2">
      <c r="A44" s="60" t="s">
        <v>115</v>
      </c>
      <c r="B44" s="56">
        <f>-39</f>
        <v>-39</v>
      </c>
      <c r="C44" s="56"/>
      <c r="D44" s="56">
        <f>-29</f>
        <v>-29</v>
      </c>
      <c r="E44" s="35"/>
      <c r="F44" s="35"/>
      <c r="G44" s="35"/>
    </row>
    <row r="45" spans="1:7" x14ac:dyDescent="0.2">
      <c r="A45" s="3" t="s">
        <v>130</v>
      </c>
      <c r="B45" s="59">
        <f>SUM(B40:B44)</f>
        <v>287</v>
      </c>
      <c r="C45" s="56"/>
      <c r="D45" s="59">
        <f>SUM(D40:D44)</f>
        <v>-1062</v>
      </c>
    </row>
    <row r="46" spans="1:7" s="35" customFormat="1" x14ac:dyDescent="0.2">
      <c r="A46" s="15"/>
      <c r="B46" s="88"/>
      <c r="C46" s="88"/>
      <c r="D46" s="88"/>
      <c r="E46" s="24"/>
      <c r="F46" s="24"/>
      <c r="G46" s="24"/>
    </row>
    <row r="47" spans="1:7" x14ac:dyDescent="0.2">
      <c r="A47" s="3" t="s">
        <v>124</v>
      </c>
      <c r="B47" s="56"/>
      <c r="C47" s="56"/>
      <c r="D47" s="56"/>
      <c r="E47" s="35"/>
      <c r="F47" s="35"/>
      <c r="G47" s="35"/>
    </row>
    <row r="48" spans="1:7" x14ac:dyDescent="0.2">
      <c r="A48" s="60" t="s">
        <v>125</v>
      </c>
      <c r="B48" s="56">
        <v>0</v>
      </c>
      <c r="C48" s="56"/>
      <c r="D48" s="56">
        <f>400</f>
        <v>400</v>
      </c>
      <c r="E48" s="35"/>
      <c r="F48" s="35"/>
      <c r="G48" s="35"/>
    </row>
    <row r="49" spans="1:7" x14ac:dyDescent="0.2">
      <c r="A49" s="60" t="s">
        <v>131</v>
      </c>
      <c r="B49" s="56">
        <f>-3317</f>
        <v>-3317</v>
      </c>
      <c r="C49" s="56"/>
      <c r="D49" s="56">
        <f>-11238</f>
        <v>-11238</v>
      </c>
      <c r="E49" s="35"/>
      <c r="F49" s="35"/>
      <c r="G49" s="35"/>
    </row>
    <row r="50" spans="1:7" x14ac:dyDescent="0.2">
      <c r="A50" s="60" t="s">
        <v>126</v>
      </c>
      <c r="B50" s="56">
        <f>-185</f>
        <v>-185</v>
      </c>
      <c r="C50" s="56"/>
      <c r="D50" s="56">
        <f>-107</f>
        <v>-107</v>
      </c>
      <c r="E50" s="35"/>
      <c r="F50" s="35"/>
      <c r="G50" s="35"/>
    </row>
    <row r="51" spans="1:7" x14ac:dyDescent="0.2">
      <c r="A51" s="60" t="s">
        <v>59</v>
      </c>
      <c r="B51" s="56">
        <v>0</v>
      </c>
      <c r="C51" s="56"/>
      <c r="D51" s="56">
        <v>0</v>
      </c>
      <c r="E51" s="35"/>
      <c r="F51" s="35"/>
      <c r="G51" s="35"/>
    </row>
    <row r="52" spans="1:7" x14ac:dyDescent="0.2">
      <c r="A52" s="60" t="s">
        <v>166</v>
      </c>
      <c r="B52" s="56">
        <v>0</v>
      </c>
      <c r="C52" s="56"/>
      <c r="D52" s="56">
        <v>0</v>
      </c>
      <c r="E52" s="35"/>
      <c r="F52" s="35"/>
      <c r="G52" s="35"/>
    </row>
    <row r="53" spans="1:7" x14ac:dyDescent="0.2">
      <c r="A53" s="60" t="s">
        <v>116</v>
      </c>
      <c r="B53" s="56">
        <f>7518</f>
        <v>7518</v>
      </c>
      <c r="C53" s="56"/>
      <c r="D53" s="56">
        <f>-382</f>
        <v>-382</v>
      </c>
    </row>
    <row r="54" spans="1:7" ht="12.75" customHeight="1" x14ac:dyDescent="0.2">
      <c r="A54" s="3" t="s">
        <v>142</v>
      </c>
      <c r="B54" s="59">
        <f>SUM(B48:B53)</f>
        <v>4016</v>
      </c>
      <c r="C54" s="56"/>
      <c r="D54" s="59">
        <f>SUM(D48:D53)</f>
        <v>-11327</v>
      </c>
      <c r="E54" s="35"/>
      <c r="F54" s="35"/>
      <c r="G54" s="35"/>
    </row>
    <row r="55" spans="1:7" x14ac:dyDescent="0.2">
      <c r="A55" s="15"/>
      <c r="B55" s="85"/>
      <c r="C55" s="88"/>
      <c r="D55" s="85"/>
    </row>
    <row r="56" spans="1:7" x14ac:dyDescent="0.2">
      <c r="A56" s="60" t="s">
        <v>143</v>
      </c>
      <c r="B56" s="56">
        <f>B37+B45+B54</f>
        <v>9957</v>
      </c>
      <c r="C56" s="56"/>
      <c r="D56" s="56">
        <f>D37+D45+D54</f>
        <v>600</v>
      </c>
    </row>
    <row r="57" spans="1:7" x14ac:dyDescent="0.2">
      <c r="A57" s="15"/>
      <c r="B57" s="88"/>
      <c r="C57" s="88"/>
      <c r="D57" s="88"/>
    </row>
    <row r="58" spans="1:7" x14ac:dyDescent="0.2">
      <c r="A58" s="60" t="s">
        <v>73</v>
      </c>
      <c r="B58" s="56">
        <f>-12586</f>
        <v>-12586</v>
      </c>
      <c r="C58" s="56"/>
      <c r="D58" s="56">
        <f>-12862</f>
        <v>-12862</v>
      </c>
    </row>
    <row r="59" spans="1:7" x14ac:dyDescent="0.2">
      <c r="A59" s="15"/>
      <c r="B59" s="88"/>
      <c r="C59" s="88"/>
      <c r="D59" s="88"/>
    </row>
    <row r="60" spans="1:7" ht="13.5" thickBot="1" x14ac:dyDescent="0.25">
      <c r="A60" s="60" t="s">
        <v>74</v>
      </c>
      <c r="B60" s="93">
        <f>B56+B58</f>
        <v>-2629</v>
      </c>
      <c r="C60" s="104"/>
      <c r="D60" s="93">
        <f>D56+D58</f>
        <v>-12262</v>
      </c>
    </row>
    <row r="61" spans="1:7" ht="13.5" thickTop="1" x14ac:dyDescent="0.2">
      <c r="A61" s="15"/>
      <c r="B61" s="15"/>
      <c r="C61" s="15"/>
      <c r="D61" s="15"/>
    </row>
    <row r="62" spans="1:7" x14ac:dyDescent="0.2">
      <c r="A62" s="60" t="s">
        <v>63</v>
      </c>
      <c r="B62" s="89"/>
      <c r="C62" s="89"/>
      <c r="D62" s="89"/>
    </row>
    <row r="63" spans="1:7" x14ac:dyDescent="0.2">
      <c r="A63" s="15"/>
      <c r="B63" s="90"/>
      <c r="C63" s="90"/>
      <c r="D63" s="90"/>
    </row>
    <row r="64" spans="1:7" x14ac:dyDescent="0.2">
      <c r="A64" s="60"/>
      <c r="B64" s="91" t="s">
        <v>62</v>
      </c>
      <c r="C64" s="105"/>
      <c r="D64" s="91" t="s">
        <v>62</v>
      </c>
    </row>
    <row r="65" spans="1:5" x14ac:dyDescent="0.2">
      <c r="A65" s="60"/>
      <c r="B65" s="19" t="s">
        <v>170</v>
      </c>
      <c r="C65" s="103"/>
      <c r="D65" s="103" t="s">
        <v>171</v>
      </c>
    </row>
    <row r="66" spans="1:5" x14ac:dyDescent="0.2">
      <c r="A66" s="60"/>
      <c r="B66" s="103" t="s">
        <v>1</v>
      </c>
      <c r="C66" s="105"/>
      <c r="D66" s="103" t="s">
        <v>1</v>
      </c>
    </row>
    <row r="67" spans="1:5" x14ac:dyDescent="0.2">
      <c r="A67" s="15"/>
      <c r="B67" s="90"/>
      <c r="C67" s="90"/>
      <c r="D67" s="90"/>
    </row>
    <row r="68" spans="1:5" x14ac:dyDescent="0.2">
      <c r="A68" s="60" t="s">
        <v>12</v>
      </c>
      <c r="B68" s="58">
        <v>665</v>
      </c>
      <c r="C68" s="58"/>
      <c r="D68" s="58">
        <f>518</f>
        <v>518</v>
      </c>
      <c r="E68" s="83"/>
    </row>
    <row r="69" spans="1:5" x14ac:dyDescent="0.2">
      <c r="A69" s="60" t="s">
        <v>116</v>
      </c>
      <c r="B69" s="58">
        <v>0</v>
      </c>
      <c r="C69" s="58"/>
      <c r="D69" s="58">
        <f>7362</f>
        <v>7362</v>
      </c>
      <c r="E69" s="83"/>
    </row>
    <row r="70" spans="1:5" x14ac:dyDescent="0.2">
      <c r="A70" s="60" t="s">
        <v>105</v>
      </c>
      <c r="B70" s="57">
        <f>-3294</f>
        <v>-3294</v>
      </c>
      <c r="C70" s="58"/>
      <c r="D70" s="57">
        <f>-12823</f>
        <v>-12823</v>
      </c>
      <c r="E70" s="83"/>
    </row>
    <row r="71" spans="1:5" x14ac:dyDescent="0.2">
      <c r="A71" s="60"/>
      <c r="B71" s="58">
        <f>SUM(B68:B70)</f>
        <v>-2629</v>
      </c>
      <c r="C71" s="58"/>
      <c r="D71" s="58">
        <f>SUM(D68:D70)</f>
        <v>-4943</v>
      </c>
      <c r="E71" s="83"/>
    </row>
    <row r="72" spans="1:5" x14ac:dyDescent="0.2">
      <c r="A72" s="60" t="s">
        <v>121</v>
      </c>
      <c r="B72" s="58">
        <v>0</v>
      </c>
      <c r="C72" s="58"/>
      <c r="D72" s="58">
        <f>-7362</f>
        <v>-7362</v>
      </c>
      <c r="E72" s="83"/>
    </row>
    <row r="73" spans="1:5" x14ac:dyDescent="0.2">
      <c r="A73" s="60" t="s">
        <v>97</v>
      </c>
      <c r="B73" s="104">
        <v>0</v>
      </c>
      <c r="C73" s="104"/>
      <c r="D73" s="92">
        <v>43</v>
      </c>
      <c r="E73" s="54"/>
    </row>
    <row r="74" spans="1:5" ht="13.5" thickBot="1" x14ac:dyDescent="0.25">
      <c r="A74" s="60"/>
      <c r="B74" s="93">
        <f>SUM(B71:B73)</f>
        <v>-2629</v>
      </c>
      <c r="C74" s="104"/>
      <c r="D74" s="93">
        <f>SUM(D71:D73)</f>
        <v>-12262</v>
      </c>
      <c r="E74" s="55"/>
    </row>
    <row r="75" spans="1:5" ht="13.5" thickTop="1" x14ac:dyDescent="0.2">
      <c r="A75" s="60"/>
      <c r="B75" s="104"/>
      <c r="C75" s="104"/>
      <c r="D75" s="94"/>
    </row>
    <row r="76" spans="1:5" x14ac:dyDescent="0.2">
      <c r="A76" s="106" t="s">
        <v>163</v>
      </c>
      <c r="B76" s="106"/>
      <c r="C76" s="106"/>
      <c r="D76" s="106"/>
    </row>
    <row r="77" spans="1:5" x14ac:dyDescent="0.2">
      <c r="A77" s="106"/>
      <c r="B77" s="106"/>
      <c r="C77" s="106"/>
      <c r="D77" s="106"/>
    </row>
    <row r="78" spans="1:5" x14ac:dyDescent="0.2">
      <c r="A78" s="23"/>
      <c r="B78" s="23"/>
      <c r="C78" s="23"/>
      <c r="D78" s="23"/>
    </row>
  </sheetData>
  <mergeCells count="5">
    <mergeCell ref="A76:D77"/>
    <mergeCell ref="A4:D4"/>
    <mergeCell ref="A1:D1"/>
    <mergeCell ref="A2:D2"/>
    <mergeCell ref="A5:D5"/>
  </mergeCells>
  <phoneticPr fontId="8" type="noConversion"/>
  <printOptions horizontalCentered="1"/>
  <pageMargins left="0.98425196850393704" right="0" top="0.23622047244094491" bottom="0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IS</vt:lpstr>
      <vt:lpstr>BS</vt:lpstr>
      <vt:lpstr>CCS</vt:lpstr>
      <vt:lpstr>CFS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Terry</cp:lastModifiedBy>
  <cp:lastPrinted>2017-11-13T05:30:01Z</cp:lastPrinted>
  <dcterms:created xsi:type="dcterms:W3CDTF">2002-10-16T03:53:43Z</dcterms:created>
  <dcterms:modified xsi:type="dcterms:W3CDTF">2017-11-21T04:24:41Z</dcterms:modified>
  <cp:contentStatus/>
</cp:coreProperties>
</file>